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F:\Silvicultura\01. SP\PROCESSOS\COI Silvicultura - Edicao\01. Programações &amp; Controles\001. Rolling Forcast - RF\2024\Distribuição Operacional\"/>
    </mc:Choice>
  </mc:AlternateContent>
  <xr:revisionPtr revIDLastSave="0" documentId="13_ncr:1_{B9631C78-93F9-4ADC-A255-1E4F4F74483B}" xr6:coauthVersionLast="36" xr6:coauthVersionMax="36" xr10:uidLastSave="{00000000-0000-0000-0000-000000000000}"/>
  <bookViews>
    <workbookView xWindow="0" yWindow="0" windowWidth="28800" windowHeight="13500" activeTab="1" xr2:uid="{545828DC-188A-4124-8D85-BB1DC917F31A}"/>
  </bookViews>
  <sheets>
    <sheet name="ALTERAÇÕES REALIZADAS" sheetId="8" r:id="rId1"/>
    <sheet name="LT_REFSU" sheetId="1" r:id="rId2"/>
    <sheet name="LT_REFCE" sheetId="2" r:id="rId3"/>
    <sheet name="LT_REFNO" sheetId="3" r:id="rId4"/>
    <sheet name="LT_REFNR" sheetId="4" r:id="rId5"/>
    <sheet name="LT_IMPGL" sheetId="5" r:id="rId6"/>
    <sheet name="LT_REBGL" sheetId="6" r:id="rId7"/>
    <sheet name="LT_DECGL" sheetId="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__________ANH1" hidden="1">{#N/A,#N/A,FALSE,"Aging Summary";#N/A,#N/A,FALSE,"Ratio Analysis";#N/A,#N/A,FALSE,"Test 120 Day Accts";#N/A,#N/A,FALSE,"Tickmarks"}</definedName>
    <definedName name="___________mot1" hidden="1">{#N/A,#N/A,FALSE,"Aging Summary";#N/A,#N/A,FALSE,"Ratio Analysis";#N/A,#N/A,FALSE,"Test 120 Day Accts";#N/A,#N/A,FALSE,"Tickmarks"}</definedName>
    <definedName name="___________mot2" hidden="1">{#N/A,#N/A,FALSE,"Aging Summary";#N/A,#N/A,FALSE,"Ratio Analysis";#N/A,#N/A,FALSE,"Test 120 Day Accts";#N/A,#N/A,FALSE,"Tickmarks"}</definedName>
    <definedName name="___________PL11" hidden="1">{#N/A,#N/A,FALSE,"Aging Summary";#N/A,#N/A,FALSE,"Ratio Analysis";#N/A,#N/A,FALSE,"Test 120 Day Accts";#N/A,#N/A,FALSE,"Tickmarks"}</definedName>
    <definedName name="___________PL21" hidden="1">{#N/A,#N/A,FALSE,"Aging Summary";#N/A,#N/A,FALSE,"Ratio Analysis";#N/A,#N/A,FALSE,"Test 120 Day Accts";#N/A,#N/A,FALSE,"Tickmarks"}</definedName>
    <definedName name="__________ANH1" hidden="1">{#N/A,#N/A,FALSE,"Aging Summary";#N/A,#N/A,FALSE,"Ratio Analysis";#N/A,#N/A,FALSE,"Test 120 Day Accts";#N/A,#N/A,FALSE,"Tickmarks"}</definedName>
    <definedName name="__________mot1" hidden="1">{#N/A,#N/A,FALSE,"Aging Summary";#N/A,#N/A,FALSE,"Ratio Analysis";#N/A,#N/A,FALSE,"Test 120 Day Accts";#N/A,#N/A,FALSE,"Tickmarks"}</definedName>
    <definedName name="__________mot2" hidden="1">{#N/A,#N/A,FALSE,"Aging Summary";#N/A,#N/A,FALSE,"Ratio Analysis";#N/A,#N/A,FALSE,"Test 120 Day Accts";#N/A,#N/A,FALSE,"Tickmarks"}</definedName>
    <definedName name="__________PL11" hidden="1">{#N/A,#N/A,FALSE,"Aging Summary";#N/A,#N/A,FALSE,"Ratio Analysis";#N/A,#N/A,FALSE,"Test 120 Day Accts";#N/A,#N/A,FALSE,"Tickmarks"}</definedName>
    <definedName name="__________PL21" hidden="1">{#N/A,#N/A,FALSE,"Aging Summary";#N/A,#N/A,FALSE,"Ratio Analysis";#N/A,#N/A,FALSE,"Test 120 Day Accts";#N/A,#N/A,FALSE,"Tickmarks"}</definedName>
    <definedName name="_________ANH1" hidden="1">{#N/A,#N/A,FALSE,"Aging Summary";#N/A,#N/A,FALSE,"Ratio Analysis";#N/A,#N/A,FALSE,"Test 120 Day Accts";#N/A,#N/A,FALSE,"Tickmarks"}</definedName>
    <definedName name="_________mot1" hidden="1">{#N/A,#N/A,FALSE,"Aging Summary";#N/A,#N/A,FALSE,"Ratio Analysis";#N/A,#N/A,FALSE,"Test 120 Day Accts";#N/A,#N/A,FALSE,"Tickmarks"}</definedName>
    <definedName name="_________mot2" hidden="1">{#N/A,#N/A,FALSE,"Aging Summary";#N/A,#N/A,FALSE,"Ratio Analysis";#N/A,#N/A,FALSE,"Test 120 Day Accts";#N/A,#N/A,FALSE,"Tickmarks"}</definedName>
    <definedName name="_________PL11" hidden="1">{#N/A,#N/A,FALSE,"Aging Summary";#N/A,#N/A,FALSE,"Ratio Analysis";#N/A,#N/A,FALSE,"Test 120 Day Accts";#N/A,#N/A,FALSE,"Tickmarks"}</definedName>
    <definedName name="_________PL21" hidden="1">{#N/A,#N/A,FALSE,"Aging Summary";#N/A,#N/A,FALSE,"Ratio Analysis";#N/A,#N/A,FALSE,"Test 120 Day Accts";#N/A,#N/A,FALSE,"Tickmarks"}</definedName>
    <definedName name="________ANH1" hidden="1">{#N/A,#N/A,FALSE,"Aging Summary";#N/A,#N/A,FALSE,"Ratio Analysis";#N/A,#N/A,FALSE,"Test 120 Day Accts";#N/A,#N/A,FALSE,"Tickmarks"}</definedName>
    <definedName name="________mot1" hidden="1">{#N/A,#N/A,FALSE,"Aging Summary";#N/A,#N/A,FALSE,"Ratio Analysis";#N/A,#N/A,FALSE,"Test 120 Day Accts";#N/A,#N/A,FALSE,"Tickmarks"}</definedName>
    <definedName name="________mot2" hidden="1">{#N/A,#N/A,FALSE,"Aging Summary";#N/A,#N/A,FALSE,"Ratio Analysis";#N/A,#N/A,FALSE,"Test 120 Day Accts";#N/A,#N/A,FALSE,"Tickmarks"}</definedName>
    <definedName name="________PL11" hidden="1">{#N/A,#N/A,FALSE,"Aging Summary";#N/A,#N/A,FALSE,"Ratio Analysis";#N/A,#N/A,FALSE,"Test 120 Day Accts";#N/A,#N/A,FALSE,"Tickmarks"}</definedName>
    <definedName name="________PL21" hidden="1">{#N/A,#N/A,FALSE,"Aging Summary";#N/A,#N/A,FALSE,"Ratio Analysis";#N/A,#N/A,FALSE,"Test 120 Day Accts";#N/A,#N/A,FALSE,"Tickmarks"}</definedName>
    <definedName name="_______ANH1" hidden="1">{#N/A,#N/A,FALSE,"Aging Summary";#N/A,#N/A,FALSE,"Ratio Analysis";#N/A,#N/A,FALSE,"Test 120 Day Accts";#N/A,#N/A,FALSE,"Tickmarks"}</definedName>
    <definedName name="_______mot1" hidden="1">{#N/A,#N/A,FALSE,"Aging Summary";#N/A,#N/A,FALSE,"Ratio Analysis";#N/A,#N/A,FALSE,"Test 120 Day Accts";#N/A,#N/A,FALSE,"Tickmarks"}</definedName>
    <definedName name="_______mot2" hidden="1">{#N/A,#N/A,FALSE,"Aging Summary";#N/A,#N/A,FALSE,"Ratio Analysis";#N/A,#N/A,FALSE,"Test 120 Day Accts";#N/A,#N/A,FALSE,"Tickmarks"}</definedName>
    <definedName name="_______PL11" hidden="1">{#N/A,#N/A,FALSE,"Aging Summary";#N/A,#N/A,FALSE,"Ratio Analysis";#N/A,#N/A,FALSE,"Test 120 Day Accts";#N/A,#N/A,FALSE,"Tickmarks"}</definedName>
    <definedName name="_______PL21" hidden="1">{#N/A,#N/A,FALSE,"Aging Summary";#N/A,#N/A,FALSE,"Ratio Analysis";#N/A,#N/A,FALSE,"Test 120 Day Accts";#N/A,#N/A,FALSE,"Tickmarks"}</definedName>
    <definedName name="______ANH1" hidden="1">{#N/A,#N/A,FALSE,"Aging Summary";#N/A,#N/A,FALSE,"Ratio Analysis";#N/A,#N/A,FALSE,"Test 120 Day Accts";#N/A,#N/A,FALSE,"Tickmarks"}</definedName>
    <definedName name="______mot1" hidden="1">{#N/A,#N/A,FALSE,"Aging Summary";#N/A,#N/A,FALSE,"Ratio Analysis";#N/A,#N/A,FALSE,"Test 120 Day Accts";#N/A,#N/A,FALSE,"Tickmarks"}</definedName>
    <definedName name="______mot2" hidden="1">{#N/A,#N/A,FALSE,"Aging Summary";#N/A,#N/A,FALSE,"Ratio Analysis";#N/A,#N/A,FALSE,"Test 120 Day Accts";#N/A,#N/A,FALSE,"Tickmarks"}</definedName>
    <definedName name="______PL11" hidden="1">{#N/A,#N/A,FALSE,"Aging Summary";#N/A,#N/A,FALSE,"Ratio Analysis";#N/A,#N/A,FALSE,"Test 120 Day Accts";#N/A,#N/A,FALSE,"Tickmarks"}</definedName>
    <definedName name="______PL21" hidden="1">{#N/A,#N/A,FALSE,"Aging Summary";#N/A,#N/A,FALSE,"Ratio Analysis";#N/A,#N/A,FALSE,"Test 120 Day Accts";#N/A,#N/A,FALSE,"Tickmarks"}</definedName>
    <definedName name="_____ANH1" hidden="1">{#N/A,#N/A,FALSE,"Aging Summary";#N/A,#N/A,FALSE,"Ratio Analysis";#N/A,#N/A,FALSE,"Test 120 Day Accts";#N/A,#N/A,FALSE,"Tickmarks"}</definedName>
    <definedName name="_____KEY001" hidden="1">[1]LOADDAT!#REF!</definedName>
    <definedName name="_____KEY002" hidden="1">[1]LOADDAT!#REF!</definedName>
    <definedName name="_____KEY01" hidden="1">[1]LOADDAT!#REF!</definedName>
    <definedName name="_____KEY02" hidden="1">[1]LOADDAT!#REF!</definedName>
    <definedName name="_____mot1" hidden="1">{#N/A,#N/A,FALSE,"Aging Summary";#N/A,#N/A,FALSE,"Ratio Analysis";#N/A,#N/A,FALSE,"Test 120 Day Accts";#N/A,#N/A,FALSE,"Tickmarks"}</definedName>
    <definedName name="_____mot2" hidden="1">{#N/A,#N/A,FALSE,"Aging Summary";#N/A,#N/A,FALSE,"Ratio Analysis";#N/A,#N/A,FALSE,"Test 120 Day Accts";#N/A,#N/A,FALSE,"Tickmarks"}</definedName>
    <definedName name="_____PL11" hidden="1">{#N/A,#N/A,FALSE,"Aging Summary";#N/A,#N/A,FALSE,"Ratio Analysis";#N/A,#N/A,FALSE,"Test 120 Day Accts";#N/A,#N/A,FALSE,"Tickmarks"}</definedName>
    <definedName name="_____PL21" hidden="1">{#N/A,#N/A,FALSE,"Aging Summary";#N/A,#N/A,FALSE,"Ratio Analysis";#N/A,#N/A,FALSE,"Test 120 Day Accts";#N/A,#N/A,FALSE,"Tickmarks"}</definedName>
    <definedName name="____ANH1" hidden="1">{#N/A,#N/A,FALSE,"Aging Summary";#N/A,#N/A,FALSE,"Ratio Analysis";#N/A,#N/A,FALSE,"Test 120 Day Accts";#N/A,#N/A,FALSE,"Tickmarks"}</definedName>
    <definedName name="____KEY001" hidden="1">[1]LOADDAT!#REF!</definedName>
    <definedName name="____KEY002" hidden="1">[1]LOADDAT!#REF!</definedName>
    <definedName name="____KEY01" hidden="1">[1]LOADDAT!#REF!</definedName>
    <definedName name="____KEY02" hidden="1">[1]LOADDAT!#REF!</definedName>
    <definedName name="____mot1" hidden="1">{#N/A,#N/A,FALSE,"Aging Summary";#N/A,#N/A,FALSE,"Ratio Analysis";#N/A,#N/A,FALSE,"Test 120 Day Accts";#N/A,#N/A,FALSE,"Tickmarks"}</definedName>
    <definedName name="____mot2" hidden="1">{#N/A,#N/A,FALSE,"Aging Summary";#N/A,#N/A,FALSE,"Ratio Analysis";#N/A,#N/A,FALSE,"Test 120 Day Accts";#N/A,#N/A,FALSE,"Tickmarks"}</definedName>
    <definedName name="____PL11" hidden="1">{#N/A,#N/A,FALSE,"Aging Summary";#N/A,#N/A,FALSE,"Ratio Analysis";#N/A,#N/A,FALSE,"Test 120 Day Accts";#N/A,#N/A,FALSE,"Tickmarks"}</definedName>
    <definedName name="____PL21" hidden="1">{#N/A,#N/A,FALSE,"Aging Summary";#N/A,#N/A,FALSE,"Ratio Analysis";#N/A,#N/A,FALSE,"Test 120 Day Accts";#N/A,#N/A,FALSE,"Tickmarks"}</definedName>
    <definedName name="____xlfn.RTD" hidden="1">#NAME?</definedName>
    <definedName name="___A12" hidden="1">{#N/A,#N/A,FALSE,"Aging Summary";#N/A,#N/A,FALSE,"Ratio Analysis";#N/A,#N/A,FALSE,"Test 120 Day Accts";#N/A,#N/A,FALSE,"Tickmarks"}</definedName>
    <definedName name="___aaj2" hidden="1">{#N/A,#N/A,FALSE,"Aging Summary";#N/A,#N/A,FALSE,"Ratio Analysis";#N/A,#N/A,FALSE,"Test 120 Day Accts";#N/A,#N/A,FALSE,"Tickmarks"}</definedName>
    <definedName name="___ANH1" hidden="1">{#N/A,#N/A,FALSE,"Aging Summary";#N/A,#N/A,FALSE,"Ratio Analysis";#N/A,#N/A,FALSE,"Test 120 Day Accts";#N/A,#N/A,FALSE,"Tickmarks"}</definedName>
    <definedName name="___iii4" hidden="1">{#N/A,#N/A,FALSE,"Aging Summary";#N/A,#N/A,FALSE,"Ratio Analysis";#N/A,#N/A,FALSE,"Test 120 Day Accts";#N/A,#N/A,FALSE,"Tickmarks"}</definedName>
    <definedName name="___jan1" hidden="1">{#N/A,#N/A,FALSE,"Aging Summary";#N/A,#N/A,FALSE,"Ratio Analysis";#N/A,#N/A,FALSE,"Test 120 Day Accts";#N/A,#N/A,FALSE,"Tickmarks"}</definedName>
    <definedName name="___KEY001" hidden="1">[1]LOADDAT!#REF!</definedName>
    <definedName name="___KEY002" hidden="1">[1]LOADDAT!#REF!</definedName>
    <definedName name="___KEY01" hidden="1">[1]LOADDAT!#REF!</definedName>
    <definedName name="___KEY02" hidden="1">[1]LOADDAT!#REF!</definedName>
    <definedName name="___KEY2" hidden="1">#REF!</definedName>
    <definedName name="___mot1" hidden="1">{#N/A,#N/A,FALSE,"Aging Summary";#N/A,#N/A,FALSE,"Ratio Analysis";#N/A,#N/A,FALSE,"Test 120 Day Accts";#N/A,#N/A,FALSE,"Tickmarks"}</definedName>
    <definedName name="___mot2" hidden="1">{#N/A,#N/A,FALSE,"Aging Summary";#N/A,#N/A,FALSE,"Ratio Analysis";#N/A,#N/A,FALSE,"Test 120 Day Accts";#N/A,#N/A,FALSE,"Tickmarks"}</definedName>
    <definedName name="___PL11" hidden="1">{#N/A,#N/A,FALSE,"Aging Summary";#N/A,#N/A,FALSE,"Ratio Analysis";#N/A,#N/A,FALSE,"Test 120 Day Accts";#N/A,#N/A,FALSE,"Tickmarks"}</definedName>
    <definedName name="___PL21" hidden="1">{#N/A,#N/A,FALSE,"Aging Summary";#N/A,#N/A,FALSE,"Ratio Analysis";#N/A,#N/A,FALSE,"Test 120 Day Accts";#N/A,#N/A,FALSE,"Tickmarks"}</definedName>
    <definedName name="___skb4" hidden="1">{#N/A,#N/A,FALSE,"Aging Summary";#N/A,#N/A,FALSE,"Ratio Analysis";#N/A,#N/A,FALSE,"Test 120 Day Accts";#N/A,#N/A,FALSE,"Tickmarks"}</definedName>
    <definedName name="___tsl2" hidden="1">{#N/A,#N/A,FALSE,"Aging Summary";#N/A,#N/A,FALSE,"Ratio Analysis";#N/A,#N/A,FALSE,"Test 120 Day Accts";#N/A,#N/A,FALSE,"Tickmarks"}</definedName>
    <definedName name="___wc2" hidden="1">{#N/A,#N/A,FALSE,"Aging Summary";#N/A,#N/A,FALSE,"Ratio Analysis";#N/A,#N/A,FALSE,"Test 120 Day Accts";#N/A,#N/A,FALSE,"Tickmarks"}</definedName>
    <definedName name="___xlfn.RTD" hidden="1">#NAME?</definedName>
    <definedName name="__1_0__123Graph_DCLIENT_CU" hidden="1">'[2]4334-Summary'!#REF!</definedName>
    <definedName name="__123Graph_A" hidden="1">'[2]4334-Summary'!#REF!</definedName>
    <definedName name="__123Graph_AADMINISTRATION" hidden="1">'[2]4334-Summary'!#REF!</definedName>
    <definedName name="__123Graph_AGRANDTOTAL" hidden="1">'[2]4334-Summary'!#REF!</definedName>
    <definedName name="__123Graph_AGRANDTOTAL2" hidden="1">'[2]4334-Summary'!#REF!</definedName>
    <definedName name="__123Graph_AGRANDTOTALC" hidden="1">'[2]4334-Summary'!#REF!</definedName>
    <definedName name="__123Graph_AGRANDTOTALC2" hidden="1">'[2]4334-Summary'!#REF!</definedName>
    <definedName name="__123Graph_AGRAPH1" hidden="1">[2]A!$C$72:$C$72</definedName>
    <definedName name="__123Graph_APIPING" hidden="1">'[2]4334-Summary'!#REF!</definedName>
    <definedName name="__123Graph_APIPING2" hidden="1">'[2]4334-Summary'!#REF!</definedName>
    <definedName name="__123Graph_B" hidden="1">'[2]4334-Summary'!#REF!</definedName>
    <definedName name="__123Graph_BADMINISTRATION" hidden="1">'[2]4334-Summary'!#REF!</definedName>
    <definedName name="__123Graph_BGRANDTOTAL" hidden="1">'[2]4334-Summary'!#REF!</definedName>
    <definedName name="__123Graph_BGRANDTOTALC" hidden="1">'[2]4334-Summary'!#REF!</definedName>
    <definedName name="__123Graph_BPIPING" hidden="1">'[2]4334-Summary'!#REF!</definedName>
    <definedName name="__123Graph_C" hidden="1">'[2]4334-Summary'!#REF!</definedName>
    <definedName name="__123Graph_CADMINISTRATION" hidden="1">'[2]4334-Summary'!#REF!</definedName>
    <definedName name="__123Graph_CGRANDTOTAL" hidden="1">'[2]4334-Summary'!#REF!</definedName>
    <definedName name="__123Graph_CGRANDTOTALC" hidden="1">'[2]4334-Summary'!#REF!</definedName>
    <definedName name="__123Graph_CPIPING" hidden="1">'[2]4334-Summary'!#REF!</definedName>
    <definedName name="__123Graph_D" hidden="1">'[2]4334-Summary'!#REF!</definedName>
    <definedName name="__123Graph_DADMINISTRATION" hidden="1">'[2]4334-Summary'!#REF!</definedName>
    <definedName name="__123Graph_DGRANDTOTAL" hidden="1">'[2]4334-Summary'!#REF!</definedName>
    <definedName name="__123Graph_DGRANDTOTALC" hidden="1">'[2]4334-Summary'!#REF!</definedName>
    <definedName name="__123Graph_DPIPING" hidden="1">'[2]4334-Summary'!#REF!</definedName>
    <definedName name="__123Graph_E" hidden="1">'[2]4334-Summary'!#REF!</definedName>
    <definedName name="__123Graph_EADMINISTRATION" hidden="1">'[2]4334-Summary'!#REF!</definedName>
    <definedName name="__123Graph_EGRANDTOTAL" hidden="1">'[2]4334-Summary'!#REF!</definedName>
    <definedName name="__123Graph_EGRANDTOTALC" hidden="1">'[2]4334-Summary'!#REF!</definedName>
    <definedName name="__123Graph_EPIPING" hidden="1">'[2]4334-Summary'!#REF!</definedName>
    <definedName name="__123Graph_F" hidden="1">'[2]4334-Summary'!#REF!</definedName>
    <definedName name="__123Graph_FADMINISTRATION" hidden="1">'[2]4334-Summary'!#REF!</definedName>
    <definedName name="__123Graph_FGRANDTOTAL" hidden="1">'[2]4334-Summary'!#REF!</definedName>
    <definedName name="__123Graph_FPIPING" hidden="1">'[2]4334-Summary'!#REF!</definedName>
    <definedName name="__123Graph_LBL_A" hidden="1">#REF!</definedName>
    <definedName name="__123Graph_X" hidden="1">[3]Mobilisasi!$F$25:$F$30</definedName>
    <definedName name="__2_0__123Graph_ACLIENT_CU" hidden="1">'[2]4334-Summary'!#REF!</definedName>
    <definedName name="__3_0__123Graph_BTOTALENG" hidden="1">'[2]4334-Summary'!#REF!</definedName>
    <definedName name="__4_._0__123Graph_FPIP" hidden="1">'[2]4334-Summary'!#REF!</definedName>
    <definedName name="__A12" hidden="1">{#N/A,#N/A,FALSE,"Aging Summary";#N/A,#N/A,FALSE,"Ratio Analysis";#N/A,#N/A,FALSE,"Test 120 Day Accts";#N/A,#N/A,FALSE,"Tickmarks"}</definedName>
    <definedName name="__aaj2" hidden="1">{#N/A,#N/A,FALSE,"Aging Summary";#N/A,#N/A,FALSE,"Ratio Analysis";#N/A,#N/A,FALSE,"Test 120 Day Accts";#N/A,#N/A,FALSE,"Tickmarks"}</definedName>
    <definedName name="__ANH1" hidden="1">{#N/A,#N/A,FALSE,"Aging Summary";#N/A,#N/A,FALSE,"Ratio Analysis";#N/A,#N/A,FALSE,"Test 120 Day Accts";#N/A,#N/A,FALSE,"Tickmarks"}</definedName>
    <definedName name="__CS01" hidden="1">{#N/A,#N/A,FALSE,"Aging Summary";#N/A,#N/A,FALSE,"Ratio Analysis";#N/A,#N/A,FALSE,"Test 120 Day Accts";#N/A,#N/A,FALSE,"Tickmarks"}</definedName>
    <definedName name="__CSL01" hidden="1">{#N/A,#N/A,FALSE,"Aging Summary";#N/A,#N/A,FALSE,"Ratio Analysis";#N/A,#N/A,FALSE,"Test 120 Day Accts";#N/A,#N/A,FALSE,"Tickmarks"}</definedName>
    <definedName name="__FDS_HYPERLINK_TOGGLE_STATE__" hidden="1">"ON"</definedName>
    <definedName name="__iii4" hidden="1">{#N/A,#N/A,FALSE,"Aging Summary";#N/A,#N/A,FALSE,"Ratio Analysis";#N/A,#N/A,FALSE,"Test 120 Day Accts";#N/A,#N/A,FALSE,"Tickmarks"}</definedName>
    <definedName name="__IntlFixup" hidden="1">TRUE</definedName>
    <definedName name="__IR98" hidden="1">{#N/A,#N/A,FALSE,"Aging Summary";#N/A,#N/A,FALSE,"Ratio Analysis";#N/A,#N/A,FALSE,"Test 120 Day Accts";#N/A,#N/A,FALSE,"Tickmarks"}</definedName>
    <definedName name="__jun1" hidden="1">#REF!</definedName>
    <definedName name="__KEY001" hidden="1">[1]LOADDAT!#REF!</definedName>
    <definedName name="__KEY002" hidden="1">[1]LOADDAT!#REF!</definedName>
    <definedName name="__KEY01" hidden="1">[1]LOADDAT!#REF!</definedName>
    <definedName name="__KEY02" hidden="1">[1]LOADDAT!#REF!</definedName>
    <definedName name="__KEY2" hidden="1">[4]COMPPROD!#REF!</definedName>
    <definedName name="__mot1" hidden="1">{#N/A,#N/A,FALSE,"Aging Summary";#N/A,#N/A,FALSE,"Ratio Analysis";#N/A,#N/A,FALSE,"Test 120 Day Accts";#N/A,#N/A,FALSE,"Tickmarks"}</definedName>
    <definedName name="__mot2" hidden="1">{#N/A,#N/A,FALSE,"Aging Summary";#N/A,#N/A,FALSE,"Ratio Analysis";#N/A,#N/A,FALSE,"Test 120 Day Accts";#N/A,#N/A,FALSE,"Tickmarks"}</definedName>
    <definedName name="__PL11" hidden="1">{#N/A,#N/A,FALSE,"Aging Summary";#N/A,#N/A,FALSE,"Ratio Analysis";#N/A,#N/A,FALSE,"Test 120 Day Accts";#N/A,#N/A,FALSE,"Tickmarks"}</definedName>
    <definedName name="__PL21" hidden="1">{#N/A,#N/A,FALSE,"Aging Summary";#N/A,#N/A,FALSE,"Ratio Analysis";#N/A,#N/A,FALSE,"Test 120 Day Accts";#N/A,#N/A,FALSE,"Tickmarks"}</definedName>
    <definedName name="__rev1" hidden="1">{#N/A,#N/A,FALSE,"Aging Summary";#N/A,#N/A,FALSE,"Ratio Analysis";#N/A,#N/A,FALSE,"Test 120 Day Accts";#N/A,#N/A,FALSE,"Tickmarks"}</definedName>
    <definedName name="__SAP07" hidden="1">{#N/A,#N/A,FALSE,"Aging Summary";#N/A,#N/A,FALSE,"Ratio Analysis";#N/A,#N/A,FALSE,"Test 120 Day Accts";#N/A,#N/A,FALSE,"Tickmarks"}</definedName>
    <definedName name="__tsl2" hidden="1">{#N/A,#N/A,FALSE,"Aging Summary";#N/A,#N/A,FALSE,"Ratio Analysis";#N/A,#N/A,FALSE,"Test 120 Day Accts";#N/A,#N/A,FALSE,"Tickmarks"}</definedName>
    <definedName name="__wc2" hidden="1">{#N/A,#N/A,FALSE,"Aging Summary";#N/A,#N/A,FALSE,"Ratio Analysis";#N/A,#N/A,FALSE,"Test 120 Day Accts";#N/A,#N/A,FALSE,"Tickmarks"}</definedName>
    <definedName name="__xlfn.RTD" hidden="1">#NAME?</definedName>
    <definedName name="_1__123Graph_ACOMBIN_1" hidden="1">#REF!</definedName>
    <definedName name="_1__123Graph_BCHART_3" hidden="1">'[5]det-RM'!#REF!</definedName>
    <definedName name="_1_0__123Grap" hidden="1">#REF!</definedName>
    <definedName name="_1_0__123Graph_DCLIENT_CU" hidden="1">'[6]4334-Summary'!#REF!</definedName>
    <definedName name="_1_123Grap" hidden="1">#REF!</definedName>
    <definedName name="_10__123Graph_ACLIENT_CURVE" hidden="1">'[7]4334-Summary'!#REF!</definedName>
    <definedName name="_10__123Graph_ATOTALENG_DES" hidden="1">'[8]4334-Summary'!#REF!</definedName>
    <definedName name="_10__123Graph_BCHART_4" hidden="1">[9]Taxation!#REF!</definedName>
    <definedName name="_10__123Graph_CCHART_3" hidden="1">[9]OpRev!#REF!</definedName>
    <definedName name="_10__123Graph_CTOTALENG_DES" hidden="1">'[2]4334-Summary'!#REF!</definedName>
    <definedName name="_10__123Graph_DTOTALENG_DES" hidden="1">'[6]4334-Summary'!#REF!</definedName>
    <definedName name="_10__123Graph_XCOMBIN_1" hidden="1">#REF!</definedName>
    <definedName name="_106_4_0__123Graph_FTOTALENG" hidden="1">'[10]4334-Summary'!#REF!</definedName>
    <definedName name="_11__123Graph_BCOMBIN_1" hidden="1">#REF!</definedName>
    <definedName name="_11__123Graph_CTOTALENG_DES" hidden="1">#REF!</definedName>
    <definedName name="_11__123Graph_DCLIENT_CURVE" hidden="1">'[2]4334-Summary'!#REF!</definedName>
    <definedName name="_11__123Graph_ETOTALENG_DES" hidden="1">'[6]4334-Summary'!#REF!</definedName>
    <definedName name="_11__123Graph_XCOMBINE_1" hidden="1">#REF!</definedName>
    <definedName name="_114_8_0__123Graph_FGRANDTO" hidden="1">'[10]4334-Summary'!#REF!</definedName>
    <definedName name="_12_._0__123Graph_FPIP" hidden="1">'[8]4334-Summary'!#REF!</definedName>
    <definedName name="_12__123Graph_ATOTALENG_DES" hidden="1">'[7]4334-Summary'!#REF!</definedName>
    <definedName name="_12__123Graph_BCOMBINE_1" hidden="1">#REF!</definedName>
    <definedName name="_12__123Graph_DCHART_3" hidden="1">[9]OpRev!#REF!</definedName>
    <definedName name="_12__123Graph_DTOTALENG_DES" hidden="1">'[2]4334-Summary'!#REF!</definedName>
    <definedName name="_12__123Graph_FTOTALENG_DES" hidden="1">'[6]4334-Summary'!#REF!</definedName>
    <definedName name="_13__123Graph_BTOTALENG_DES" hidden="1">'[8]4334-Summary'!#REF!</definedName>
    <definedName name="_13__123Graph_DCLIENT_CURVE" hidden="1">#REF!</definedName>
    <definedName name="_13__123Graph_ETOTALENG_DES" hidden="1">'[2]4334-Summary'!#REF!</definedName>
    <definedName name="_13_4_0__123Graph_FTOTALENG" hidden="1">'[6]4334-Summary'!#REF!</definedName>
    <definedName name="_14__123Graph_BCHART_3" hidden="1">[9]OpRev!#REF!</definedName>
    <definedName name="_14__123Graph_BTOTALENG_DES" hidden="1">'[7]4334-Summary'!#REF!</definedName>
    <definedName name="_14__123Graph_CCOMBIN_1" hidden="1">#REF!</definedName>
    <definedName name="_14__123Graph_DTOTALENG_DES" hidden="1">#REF!</definedName>
    <definedName name="_14__123Graph_FTOTALENG_DES" hidden="1">'[2]4334-Summary'!#REF!</definedName>
    <definedName name="_14_8_0__123Graph_FGRANDTO" hidden="1">'[6]4334-Summary'!#REF!</definedName>
    <definedName name="_15__123Graph_CCHART_3" hidden="1">[9]OpRev!#REF!</definedName>
    <definedName name="_15__123Graph_CTOTALENG_DES" hidden="1">'[8]4334-Summary'!#REF!</definedName>
    <definedName name="_15__123Graph_ETOTALENG_DES" hidden="1">#REF!</definedName>
    <definedName name="_15_4_0__123Graph_FTOTALENG" hidden="1">'[2]4334-Summary'!#REF!</definedName>
    <definedName name="_16__123Graph_CTOTALENG_DES" hidden="1">'[7]4334-Summary'!#REF!</definedName>
    <definedName name="_16__123Graph_DCLIENT_CURVE" hidden="1">'[8]4334-Summary'!#REF!</definedName>
    <definedName name="_16__123Graph_FTOTALENG_DES" hidden="1">#REF!</definedName>
    <definedName name="_16_0__123Graph_ACLIENT_CU" hidden="1">'[10]4334-Summary'!#REF!</definedName>
    <definedName name="_16_8_0__123Graph_FGRANDTO" hidden="1">'[2]4334-Summary'!#REF!</definedName>
    <definedName name="_17__123Graph_ACLIENT_CURVE" hidden="1">'[8]4334-Summary'!#REF!</definedName>
    <definedName name="_17__123Graph_DTOTALENG_DES" hidden="1">'[8]4334-Summary'!#REF!</definedName>
    <definedName name="_17_4_0__123Graph_FTOTALENG" hidden="1">#REF!</definedName>
    <definedName name="_18__123Graph_ACOMBIN_1" hidden="1">#REF!</definedName>
    <definedName name="_18__123Graph_DCLIENT_CURVE" hidden="1">'[7]4334-Summary'!#REF!</definedName>
    <definedName name="_18__123Graph_ETOTALENG_DES" hidden="1">'[8]4334-Summary'!#REF!</definedName>
    <definedName name="_18_8_0__123Graph_FGRANDTO" hidden="1">#REF!</definedName>
    <definedName name="_19__123Graph_ACOMBINE_1" hidden="1">#REF!</definedName>
    <definedName name="_19__123Graph_FTOTALENG_DES" hidden="1">'[8]4334-Summary'!#REF!</definedName>
    <definedName name="_2__123Graph_ACOMBINE_1" hidden="1">#REF!</definedName>
    <definedName name="_2__123Graph_BCHART_3" hidden="1">[9]OpRev!#REF!</definedName>
    <definedName name="_2__123Graph_BCHART_4" hidden="1">'[5]det-RM'!#REF!</definedName>
    <definedName name="_2_0__123Grap" hidden="1">#REF!</definedName>
    <definedName name="_2_0__123Graph_ACLIENT_CU" hidden="1">'[6]4334-Summary'!#REF!</definedName>
    <definedName name="_2_0__123Graph_DCLIENT_CU" hidden="1">'[7]4334-Summary'!#REF!</definedName>
    <definedName name="_20__123Graph_DCHART_3" hidden="1">[9]OpRev!#REF!</definedName>
    <definedName name="_20__123Graph_DTOTALENG_DES" hidden="1">'[7]4334-Summary'!#REF!</definedName>
    <definedName name="_20__123Graph_XCOMBIN_1" hidden="1">#REF!</definedName>
    <definedName name="_21__123Graph_XCOMBINE_1" hidden="1">#REF!</definedName>
    <definedName name="_22__123Graph_ATOTALENG_DES" hidden="1">'[8]4334-Summary'!#REF!</definedName>
    <definedName name="_22__123Graph_ETOTALENG_DES" hidden="1">'[7]4334-Summary'!#REF!</definedName>
    <definedName name="_22_4_0__123Graph_FTOTALENG" hidden="1">'[8]4334-Summary'!#REF!</definedName>
    <definedName name="_23__123Graph_BCOMBIN_1" hidden="1">#REF!</definedName>
    <definedName name="_23_8_0__123Graph_FGRANDTO" hidden="1">'[8]4334-Summary'!#REF!</definedName>
    <definedName name="_24__123Graph_BCOMBINE_1" hidden="1">#REF!</definedName>
    <definedName name="_24__123Graph_FTOTALENG_DES" hidden="1">'[7]4334-Summary'!#REF!</definedName>
    <definedName name="_24_0__123Graph_BTOTALENG" hidden="1">'[10]4334-Summary'!#REF!</definedName>
    <definedName name="_26_4_0__123Graph_FTOTALENG" hidden="1">'[7]4334-Summary'!#REF!</definedName>
    <definedName name="_27__123Graph_BTOTALENG_DES" hidden="1">'[8]4334-Summary'!#REF!</definedName>
    <definedName name="_28__123Graph_BCHART_4" hidden="1">[9]Taxation!#REF!</definedName>
    <definedName name="_28__123Graph_CCOMBIN_1" hidden="1">#REF!</definedName>
    <definedName name="_28_8_0__123Graph_FGRANDTO" hidden="1">'[7]4334-Summary'!#REF!</definedName>
    <definedName name="_3__123Graph_BCHART_3" hidden="1">[9]OpRev!#REF!</definedName>
    <definedName name="_3__123Graph_BCHART_4" hidden="1">#N/A</definedName>
    <definedName name="_3__123Graph_BCOMBIN_1" hidden="1">#REF!</definedName>
    <definedName name="_3__123Graph_CCHART_3" hidden="1">'[5]det-RM'!#REF!</definedName>
    <definedName name="_3_0__123Graph_BTOTALENG" hidden="1">'[6]4334-Summary'!#REF!</definedName>
    <definedName name="_3_0__123Graph_DCLIENT_CU" hidden="1">'[8]4334-Summary'!#REF!</definedName>
    <definedName name="_31__123Graph_CTOTALENG_DES" hidden="1">'[8]4334-Summary'!#REF!</definedName>
    <definedName name="_32_._0__123Graph_FPIP" hidden="1">'[10]4334-Summary'!#REF!</definedName>
    <definedName name="_34__123Graph_DCLIENT_CURVE" hidden="1">'[8]4334-Summary'!#REF!</definedName>
    <definedName name="_37__123Graph_DTOTALENG_DES" hidden="1">'[8]4334-Summary'!#REF!</definedName>
    <definedName name="_4_._0__123Graph_FPIP" hidden="1">'[6]4334-Summary'!#REF!</definedName>
    <definedName name="_4__123Graph_BCHART_4" hidden="1">[9]Taxation!#REF!</definedName>
    <definedName name="_4__123Graph_BCOMBIN_1" hidden="1">#N/A</definedName>
    <definedName name="_4__123Graph_BCOMBINE_1" hidden="1">#REF!</definedName>
    <definedName name="_4__123Graph_DCHART_3" hidden="1">'[5]det-RM'!#REF!</definedName>
    <definedName name="_4_0__123Graph_ACLIENT_CU" hidden="1">'[7]4334-Summary'!#REF!</definedName>
    <definedName name="_40__123Graph_ETOTALENG_DES" hidden="1">'[8]4334-Summary'!#REF!</definedName>
    <definedName name="_42__123Graph_ACLIENT_CURVE" hidden="1">'[10]4334-Summary'!#REF!</definedName>
    <definedName name="_42__123Graph_CCHART_3" hidden="1">[9]OpRev!#REF!</definedName>
    <definedName name="_43__123Graph_FTOTALENG_DES" hidden="1">'[8]4334-Summary'!#REF!</definedName>
    <definedName name="_44__123Graph_XCOMBIN_1" hidden="1">#REF!</definedName>
    <definedName name="_45__123Graph_XCOMBINE_1" hidden="1">#REF!</definedName>
    <definedName name="_48_4_0__123Graph_FTOTALENG" hidden="1">'[8]4334-Summary'!#REF!</definedName>
    <definedName name="_5__123Graph_ACLIENT_CURVE" hidden="1">'[6]4334-Summary'!#REF!</definedName>
    <definedName name="_5__123Graph_BCHART_3" hidden="1">[9]OpRev!#REF!</definedName>
    <definedName name="_5__123Graph_BCOMBIN_1" hidden="1">#REF!</definedName>
    <definedName name="_5__123Graph_CCHART_3" hidden="1">#N/A</definedName>
    <definedName name="_5__123Graph_CCOMBIN_1" hidden="1">#REF!</definedName>
    <definedName name="_50__123Graph_ATOTALENG_DES" hidden="1">'[10]4334-Summary'!#REF!</definedName>
    <definedName name="_51_8_0__123Graph_FGRANDTO" hidden="1">'[8]4334-Summary'!#REF!</definedName>
    <definedName name="_56__123Graph_DCHART_3" hidden="1">[9]OpRev!#REF!</definedName>
    <definedName name="_58__123Graph_BTOTALENG_DES" hidden="1">'[10]4334-Summary'!#REF!</definedName>
    <definedName name="_6__123Graph_ATOTALENG_DES" hidden="1">'[6]4334-Summary'!#REF!</definedName>
    <definedName name="_6__123Graph_BCHART_4" hidden="1">[9]Taxation!#REF!</definedName>
    <definedName name="_6__123Graph_BCOMBINE_1" hidden="1">#REF!</definedName>
    <definedName name="_6__123Graph_CCHART_3" hidden="1">[9]OpRev!#REF!</definedName>
    <definedName name="_6__123Graph_CCOMBIN_1" hidden="1">#N/A</definedName>
    <definedName name="_6__123Graph_XCOMBIN_1" hidden="1">#REF!</definedName>
    <definedName name="_6_0__123Graph_ACLIENT_CU" hidden="1">'[8]4334-Summary'!#REF!</definedName>
    <definedName name="_6_0__123Graph_BTOTALENG" hidden="1">'[7]4334-Summary'!#REF!</definedName>
    <definedName name="_66__123Graph_CTOTALENG_DES" hidden="1">'[10]4334-Summary'!#REF!</definedName>
    <definedName name="_7__123Graph_ACLIENT_CURVE" hidden="1">'[2]4334-Summary'!#REF!</definedName>
    <definedName name="_7__123Graph_BCHART_3" hidden="1">[9]OpRev!#REF!</definedName>
    <definedName name="_7__123Graph_BTOTALENG_DES" hidden="1">'[6]4334-Summary'!#REF!</definedName>
    <definedName name="_7__123Graph_CCHART_3" hidden="1">[9]OpRev!#REF!</definedName>
    <definedName name="_7__123Graph_DCHART_3" hidden="1">#N/A</definedName>
    <definedName name="_7__123Graph_XCOMBINE_1" hidden="1">#REF!</definedName>
    <definedName name="_74__123Graph_DCLIENT_CURVE" hidden="1">'[10]4334-Summary'!#REF!</definedName>
    <definedName name="_8_._0__123Graph_FPIP" hidden="1">'[7]4334-Summary'!#REF!</definedName>
    <definedName name="_8__123Graph_ACOMBIN_1" hidden="1">#REF!</definedName>
    <definedName name="_8__123Graph_ATOTALENG_DES" hidden="1">'[2]4334-Summary'!#REF!</definedName>
    <definedName name="_8__123Graph_BCHART_4" hidden="1">[9]Taxation!#REF!</definedName>
    <definedName name="_8__123Graph_CCOMBIN_1" hidden="1">#REF!</definedName>
    <definedName name="_8__123Graph_CTOTALENG_DES" hidden="1">'[6]4334-Summary'!#REF!</definedName>
    <definedName name="_8__123Graph_DCHART_3" hidden="1">[9]OpRev!#REF!</definedName>
    <definedName name="_8__123Graph_XCOMBIN_1" hidden="1">#N/A</definedName>
    <definedName name="_8_0__123Graph_DCLIENT_CU" hidden="1">'[10]4334-Summary'!#REF!</definedName>
    <definedName name="_82__123Graph_DTOTALENG_DES" hidden="1">'[10]4334-Summary'!#REF!</definedName>
    <definedName name="_9__123Graph_ACOMBINE_1" hidden="1">#REF!</definedName>
    <definedName name="_9__123Graph_BTOTALENG_DES" hidden="1">'[2]4334-Summary'!#REF!</definedName>
    <definedName name="_9__123Graph_CCHART_3" hidden="1">[11]KCN!#REF!</definedName>
    <definedName name="_9__123Graph_DCHART_3" hidden="1">[9]OpRev!#REF!</definedName>
    <definedName name="_9__123Graph_DCLIENT_CURVE" hidden="1">'[6]4334-Summary'!#REF!</definedName>
    <definedName name="_9_0__123Graph_BTOTALENG" hidden="1">'[8]4334-Summary'!#REF!</definedName>
    <definedName name="_90__123Graph_ETOTALENG_DES" hidden="1">'[10]4334-Summary'!#REF!</definedName>
    <definedName name="_98__123Graph_FTOTALENG_DES" hidden="1">'[10]4334-Summary'!#REF!</definedName>
    <definedName name="_aaj2" hidden="1">{#N/A,#N/A,FALSE,"Aging Summary";#N/A,#N/A,FALSE,"Ratio Analysis";#N/A,#N/A,FALSE,"Test 120 Day Accts";#N/A,#N/A,FALSE,"Tickmarks"}</definedName>
    <definedName name="_abr03" hidden="1">{"Econ Consolidado",#N/A,FALSE,"Econ Consol";"Fluxo de Caixa",#N/A,FALSE,"Fluxo Caixa";"Investimentos",#N/A,FALSE,"Investimentos"}</definedName>
    <definedName name="_akakak" hidden="1">#REF!</definedName>
    <definedName name="_AMO_UniqueIdentifier" hidden="1">"'53502eb4-4743-4d3f-b4dd-1f9e4d9d9fe2'"</definedName>
    <definedName name="_ANH1" hidden="1">{#N/A,#N/A,FALSE,"Aging Summary";#N/A,#N/A,FALSE,"Ratio Analysis";#N/A,#N/A,FALSE,"Test 120 Day Accts";#N/A,#N/A,FALSE,"Tickmarks"}</definedName>
    <definedName name="_att1" hidden="1">{#N/A,#N/A,FALSE,"Aging Summary";#N/A,#N/A,FALSE,"Ratio Analysis";#N/A,#N/A,FALSE,"Test 120 Day Accts";#N/A,#N/A,FALSE,"Tickmarks"}</definedName>
    <definedName name="_ccm2" hidden="1">{#N/A,#N/A,FALSE,"Aging Summary";#N/A,#N/A,FALSE,"Ratio Analysis";#N/A,#N/A,FALSE,"Test 120 Day Accts";#N/A,#N/A,FALSE,"Tickmarks"}</definedName>
    <definedName name="_CS01" hidden="1">{#N/A,#N/A,FALSE,"Aging Summary";#N/A,#N/A,FALSE,"Ratio Analysis";#N/A,#N/A,FALSE,"Test 120 Day Accts";#N/A,#N/A,FALSE,"Tickmarks"}</definedName>
    <definedName name="_CSL01" hidden="1">{#N/A,#N/A,FALSE,"Aging Summary";#N/A,#N/A,FALSE,"Ratio Analysis";#N/A,#N/A,FALSE,"Test 120 Day Accts";#N/A,#N/A,FALSE,"Tickmarks"}</definedName>
    <definedName name="_Dist_Bin" hidden="1">[12]Summary!#REF!</definedName>
    <definedName name="_Dist_Values" hidden="1">[12]Summary!#REF!</definedName>
    <definedName name="_Fill" hidden="1">#REF!</definedName>
    <definedName name="_xlnm._FilterDatabase" localSheetId="7" hidden="1">LT_DECGL!$D$2:$M$186</definedName>
    <definedName name="_xlnm._FilterDatabase" localSheetId="5" hidden="1">LT_IMPGL!$D$2:$M$313</definedName>
    <definedName name="_xlnm._FilterDatabase" localSheetId="6" hidden="1">LT_REBGL!$D$2:$M$171</definedName>
    <definedName name="_xlnm._FilterDatabase" localSheetId="2" hidden="1">LT_REFCE!$D$2:$M$327</definedName>
    <definedName name="_xlnm._FilterDatabase" localSheetId="3" hidden="1">LT_REFNO!$D$2:$M$327</definedName>
    <definedName name="_xlnm._FilterDatabase" localSheetId="4" hidden="1">LT_REFNR!$D$2:$M$327</definedName>
    <definedName name="_xlnm._FilterDatabase" localSheetId="1" hidden="1">LT_REFSU!$D$2:$M$327</definedName>
    <definedName name="_iii4" hidden="1">{#N/A,#N/A,FALSE,"Aging Summary";#N/A,#N/A,FALSE,"Ratio Analysis";#N/A,#N/A,FALSE,"Test 120 Day Accts";#N/A,#N/A,FALSE,"Tickmarks"}</definedName>
    <definedName name="_IR98" hidden="1">{#N/A,#N/A,FALSE,"Aging Summary";#N/A,#N/A,FALSE,"Ratio Analysis";#N/A,#N/A,FALSE,"Test 120 Day Accts";#N/A,#N/A,FALSE,"Tickmarks"}</definedName>
    <definedName name="_jan1" hidden="1">{#N/A,#N/A,FALSE,"Aging Summary";#N/A,#N/A,FALSE,"Ratio Analysis";#N/A,#N/A,FALSE,"Test 120 Day Accts";#N/A,#N/A,FALSE,"Tickmarks"}</definedName>
    <definedName name="_jun1" hidden="1">#REF!</definedName>
    <definedName name="_KEY001" hidden="1">[1]LOADDAT!#REF!</definedName>
    <definedName name="_KEY002" hidden="1">[1]LOADDAT!#REF!</definedName>
    <definedName name="_KEY01" hidden="1">[1]LOADDAT!#REF!</definedName>
    <definedName name="_KEY02" hidden="1">[1]LOADDAT!#REF!</definedName>
    <definedName name="_Key1" hidden="1">#REF!</definedName>
    <definedName name="_Key2" hidden="1">#REF!</definedName>
    <definedName name="_MatInverse_In" hidden="1">#REF!</definedName>
    <definedName name="_MatMult_A" hidden="1">#REF!</definedName>
    <definedName name="_mot1" hidden="1">{#N/A,#N/A,FALSE,"Aging Summary";#N/A,#N/A,FALSE,"Ratio Analysis";#N/A,#N/A,FALSE,"Test 120 Day Accts";#N/A,#N/A,FALSE,"Tickmarks"}</definedName>
    <definedName name="_mot2" hidden="1">{#N/A,#N/A,FALSE,"Aging Summary";#N/A,#N/A,FALSE,"Ratio Analysis";#N/A,#N/A,FALSE,"Test 120 Day Accts";#N/A,#N/A,FALSE,"Tickmarks"}</definedName>
    <definedName name="_opt2" hidden="1">{#N/A,#N/A,FALSE,"Aging Summary";#N/A,#N/A,FALSE,"Ratio Analysis";#N/A,#N/A,FALSE,"Test 120 Day Accts";#N/A,#N/A,FALSE,"Tickmarks"}</definedName>
    <definedName name="_Order1" hidden="1">255</definedName>
    <definedName name="_Order2" hidden="1">255</definedName>
    <definedName name="_Parse_In" hidden="1">#REF!</definedName>
    <definedName name="_Parse_Out" hidden="1">#N/A</definedName>
    <definedName name="_PL11" hidden="1">{#N/A,#N/A,FALSE,"Aging Summary";#N/A,#N/A,FALSE,"Ratio Analysis";#N/A,#N/A,FALSE,"Test 120 Day Accts";#N/A,#N/A,FALSE,"Tickmarks"}</definedName>
    <definedName name="_PL21" hidden="1">{#N/A,#N/A,FALSE,"Aging Summary";#N/A,#N/A,FALSE,"Ratio Analysis";#N/A,#N/A,FALSE,"Test 120 Day Accts";#N/A,#N/A,FALSE,"Tickmarks"}</definedName>
    <definedName name="_PM1098" hidden="1">{#N/A,#N/A,FALSE,"Aging Summary";#N/A,#N/A,FALSE,"Ratio Analysis";#N/A,#N/A,FALSE,"Test 120 Day Accts";#N/A,#N/A,FALSE,"Tickmarks"}</definedName>
    <definedName name="_q1" hidden="1">{"Cimesa",#N/A,FALSE,"Cimesa";"Cipasa",#N/A,FALSE,"Cipasa";"Cearense",#N/A,FALSE,"Cearense"}</definedName>
    <definedName name="_q2" hidden="1">{"Econ Consolidado",#N/A,FALSE,"Econ Consol";"Fluxo de Caixa",#N/A,FALSE,"Fluxo Caixa";"Investimentos",#N/A,FALSE,"Investimentos"}</definedName>
    <definedName name="_q32" hidden="1">{"Econ Consolidado",#N/A,FALSE,"Econ Consol";"Fluxo de Caixa",#N/A,FALSE,"Fluxo Caixa";"Investimentos",#N/A,FALSE,"Investimentos"}</definedName>
    <definedName name="_Regression_X" hidden="1">[13]HAL10!#REF!</definedName>
    <definedName name="_rev1" hidden="1">{#N/A,#N/A,FALSE,"Aging Summary";#N/A,#N/A,FALSE,"Ratio Analysis";#N/A,#N/A,FALSE,"Test 120 Day Accts";#N/A,#N/A,FALSE,"Tickmarks"}</definedName>
    <definedName name="_skb4" hidden="1">{#N/A,#N/A,FALSE,"Aging Summary";#N/A,#N/A,FALSE,"Ratio Analysis";#N/A,#N/A,FALSE,"Test 120 Day Accts";#N/A,#N/A,FALSE,"Tickmarks"}</definedName>
    <definedName name="_Sort" hidden="1">#REF!</definedName>
    <definedName name="_Table1_In1" hidden="1">#N/A</definedName>
    <definedName name="_Table1_Out" hidden="1">#N/A</definedName>
    <definedName name="_tsl2" hidden="1">{#N/A,#N/A,FALSE,"Aging Summary";#N/A,#N/A,FALSE,"Ratio Analysis";#N/A,#N/A,FALSE,"Test 120 Day Accts";#N/A,#N/A,FALSE,"Tickmarks"}</definedName>
    <definedName name="_wc2" hidden="1">{#N/A,#N/A,FALSE,"Aging Summary";#N/A,#N/A,FALSE,"Ratio Analysis";#N/A,#N/A,FALSE,"Test 120 Day Accts";#N/A,#N/A,FALSE,"Tickmarks"}</definedName>
    <definedName name="_wrn.pendencias" hidden="1">{#N/A,#N/A,FALSE,"GERAL";#N/A,#N/A,FALSE,"012-96";#N/A,#N/A,FALSE,"018-96";#N/A,#N/A,FALSE,"027-96";#N/A,#N/A,FALSE,"059-96";#N/A,#N/A,FALSE,"076-96";#N/A,#N/A,FALSE,"019-97";#N/A,#N/A,FALSE,"021-97";#N/A,#N/A,FALSE,"022-97";#N/A,#N/A,FALSE,"028-97"}</definedName>
    <definedName name="_wrn2" hidden="1">{"report",#N/A,FALSE,"dataBase"}</definedName>
    <definedName name="_wrn3" hidden="1">{"report",#N/A,FALSE,"dataBase"}</definedName>
    <definedName name="a" hidden="1">#REF!</definedName>
    <definedName name="AA" hidden="1">{#N/A,#N/A,FALSE,"MonthlyExp1005"}</definedName>
    <definedName name="AAA" hidden="1">{#N/A,#N/A,FALSE,"Aging Summary";#N/A,#N/A,FALSE,"Ratio Analysis";#N/A,#N/A,FALSE,"Test 120 Day Accts";#N/A,#N/A,FALSE,"Tickmarks"}</definedName>
    <definedName name="AAA_DOCTOPS" hidden="1">"AAA_SET"</definedName>
    <definedName name="AAA_duser" hidden="1">"OFF"</definedName>
    <definedName name="AAAA" hidden="1">{#N/A,#N/A,FALSE,"Aging Summary";#N/A,#N/A,FALSE,"Ratio Analysis";#N/A,#N/A,FALSE,"Test 120 Day Accts";#N/A,#N/A,FALSE,"Tickmarks"}</definedName>
    <definedName name="AAAAA" hidden="1">{#N/A,#N/A,FALSE,"Aging Summary";#N/A,#N/A,FALSE,"Ratio Analysis";#N/A,#N/A,FALSE,"Test 120 Day Accts";#N/A,#N/A,FALSE,"Tickmarks"}</definedName>
    <definedName name="AAAAAA" hidden="1">{#N/A,#N/A,FALSE,"Aging Summary";#N/A,#N/A,FALSE,"Ratio Analysis";#N/A,#N/A,FALSE,"Test 120 Day Accts";#N/A,#N/A,FALSE,"Tickmarks"}</definedName>
    <definedName name="aaaaaaa" hidden="1">{#N/A,#N/A,FALSE,"Aging Summary";#N/A,#N/A,FALSE,"Ratio Analysis";#N/A,#N/A,FALSE,"Test 120 Day Accts";#N/A,#N/A,FALSE,"Tickmarks"}</definedName>
    <definedName name="aaaaaaaaaa" hidden="1">{#N/A,#N/A,FALSE,"Aging Summary";#N/A,#N/A,FALSE,"Ratio Analysis";#N/A,#N/A,FALSE,"Test 120 Day Accts";#N/A,#N/A,FALSE,"Tickmarks"}</definedName>
    <definedName name="aaaaaaaaaaaaaaaaaaaa" hidden="1">{#N/A,#N/A,FALSE,"Aging Summary";#N/A,#N/A,FALSE,"Ratio Analysis";#N/A,#N/A,FALSE,"Test 120 Day Accts";#N/A,#N/A,FALSE,"Tickmarks"}</definedName>
    <definedName name="aaaass" hidden="1">{#N/A,#N/A,FALSE,"Aging Summary";#N/A,#N/A,FALSE,"Ratio Analysis";#N/A,#N/A,FALSE,"Test 120 Day Accts";#N/A,#N/A,FALSE,"Tickmarks"}</definedName>
    <definedName name="aaaassss" hidden="1">{"Cimesa",#N/A,FALSE,"Cimesa";"Cipasa",#N/A,FALSE,"Cipasa";"Cearense",#N/A,FALSE,"Cearense"}</definedName>
    <definedName name="aaas" hidden="1">{"Econ Consolidado",#N/A,FALSE,"Econ Consol";"Fluxo de Caixa",#N/A,FALSE,"Fluxo Caixa";"Investimentos",#N/A,FALSE,"Investimentos"}</definedName>
    <definedName name="aaasssas" hidden="1">{#N/A,#N/A,FALSE,"Aging Summary";#N/A,#N/A,FALSE,"Ratio Analysis";#N/A,#N/A,FALSE,"Test 120 Day Accts";#N/A,#N/A,FALSE,"Tickmarks"}</definedName>
    <definedName name="AAB" hidden="1">{#N/A,#N/A,FALSE,"Aging Summary";#N/A,#N/A,FALSE,"Ratio Analysis";#N/A,#N/A,FALSE,"Test 120 Day Accts";#N/A,#N/A,FALSE,"Tickmarks"}</definedName>
    <definedName name="AAB_Addin5" hidden="1">"AAB_Description for addin 5,Description for addin 5,Description for addin 5,Description for addin 5,Description for addin 5,Description for addin 5"</definedName>
    <definedName name="AAJ" hidden="1">{#N/A,#N/A,FALSE,"Aging Summary";#N/A,#N/A,FALSE,"Ratio Analysis";#N/A,#N/A,FALSE,"Test 120 Day Accts";#N/A,#N/A,FALSE,"Tickmarks"}</definedName>
    <definedName name="aasss" hidden="1">{TRUE,TRUE,-1.25,-15.5,484.5,278.25,FALSE,FALSE,TRUE,FALSE,0,1,#N/A,551,#N/A,5.92592592592593,22.5714285714286,1,FALSE,FALSE,3,TRUE,1,FALSE,100,"Swvu.AFAC.","ACwvu.AFAC.",#N/A,FALSE,FALSE,0,0,0,0,2,"","",FALSE,FALSE,FALSE,FALSE,1,90,#N/A,#N/A,"=R1C1:R650C11",FALSE,#N/A,#N/A,FALSE,FALSE,FALSE,1,65532,65532,FALSE,FALSE,TRUE,TRUE,TRUE}</definedName>
    <definedName name="aast" hidden="1">{"Rio Branco",#N/A,FALSE,"Rio Branco";"Itajaí",#N/A,FALSE,"Itajaí";"Pinheiro Machado",#N/A,FALSE,"PMachado";"Esteio",#N/A,FALSE,"Esteio"}</definedName>
    <definedName name="ab" hidden="1">[14]Attn!$A$5:$F$96</definedName>
    <definedName name="ABC" hidden="1">{#N/A,#N/A,FALSE,"Aging Summary";#N/A,#N/A,FALSE,"Ratio Analysis";#N/A,#N/A,FALSE,"Test 120 Day Accts";#N/A,#N/A,FALSE,"Tickmarks"}</definedName>
    <definedName name="abes" hidden="1">{#N/A,#N/A,FALSE,"Aging Summary";#N/A,#N/A,FALSE,"Ratio Analysis";#N/A,#N/A,FALSE,"Test 120 Day Accts";#N/A,#N/A,FALSE,"Tickmarks"}</definedName>
    <definedName name="abk" hidden="1">{#N/A,#N/A,FALSE,"Aging Summary";#N/A,#N/A,FALSE,"Ratio Analysis";#N/A,#N/A,FALSE,"Test 120 Day Accts";#N/A,#N/A,FALSE,"Tickmarks"}</definedName>
    <definedName name="ABKKK" hidden="1">{#N/A,#N/A,FALSE,"Aging Summary";#N/A,#N/A,FALSE,"Ratio Analysis";#N/A,#N/A,FALSE,"Test 120 Day Accts";#N/A,#N/A,FALSE,"Tickmarks"}</definedName>
    <definedName name="abs" hidden="1">'[15]#REF'!#REF!</definedName>
    <definedName name="acacia1" hidden="1">{#N/A,#N/A,FALSE,"Aging Summary";#N/A,#N/A,FALSE,"Ratio Analysis";#N/A,#N/A,FALSE,"Test 120 Day Accts";#N/A,#N/A,FALSE,"Tickmarks"}</definedName>
    <definedName name="acacia2" hidden="1">{#N/A,#N/A,FALSE,"Aging Summary";#N/A,#N/A,FALSE,"Ratio Analysis";#N/A,#N/A,FALSE,"Test 120 Day Accts";#N/A,#N/A,FALSE,"Tickmarks"}</definedName>
    <definedName name="AccessDatabase" hidden="1">"C:\Controle de Custos - SAP\CONTROLE DE RC E PC.mdb"</definedName>
    <definedName name="act" hidden="1">{#N/A,#N/A,FALSE,"Aging Summary";#N/A,#N/A,FALSE,"Ratio Analysis";#N/A,#N/A,FALSE,"Test 120 Day Accts";#N/A,#N/A,FALSE,"Tickmarks"}</definedName>
    <definedName name="actual" hidden="1">{#N/A,#N/A,FALSE,"Aging Summary";#N/A,#N/A,FALSE,"Ratio Analysis";#N/A,#N/A,FALSE,"Test 120 Day Accts";#N/A,#N/A,FALSE,"Tickmarks"}</definedName>
    <definedName name="ACwvu.Fabio." hidden="1">#REF!</definedName>
    <definedName name="ad" hidden="1">{#N/A,#N/A,FALSE,"Aging Summary";#N/A,#N/A,FALSE,"Ratio Analysis";#N/A,#N/A,FALSE,"Test 120 Day Accts";#N/A,#N/A,FALSE,"Tickmarks"}</definedName>
    <definedName name="adad" hidden="1">{#N/A,#N/A,FALSE,"Aging Summary";#N/A,#N/A,FALSE,"Ratio Analysis";#N/A,#N/A,FALSE,"Test 120 Day Accts";#N/A,#N/A,FALSE,"Tickmarks"}</definedName>
    <definedName name="adafasd" hidden="1">[16]AKTIVA1TB!#REF!</definedName>
    <definedName name="adasdasdasd" hidden="1">{#N/A,#N/A,FALSE,"Aging Summary";#N/A,#N/A,FALSE,"Ratio Analysis";#N/A,#N/A,FALSE,"Test 120 Day Accts";#N/A,#N/A,FALSE,"Tickmarks"}</definedName>
    <definedName name="addgggg" hidden="1">{#N/A,#N/A,FALSE,"Aging Summary";#N/A,#N/A,FALSE,"Ratio Analysis";#N/A,#N/A,FALSE,"Test 120 Day Accts";#N/A,#N/A,FALSE,"Tickmarks"}</definedName>
    <definedName name="adfsafsda" hidden="1">{#N/A,#N/A,FALSE,"Aging Summary";#N/A,#N/A,FALSE,"Ratio Analysis";#N/A,#N/A,FALSE,"Test 120 Day Accts";#N/A,#N/A,FALSE,"Tickmarks"}</definedName>
    <definedName name="adjust" hidden="1">{#N/A,#N/A,FALSE,"Aging Summary";#N/A,#N/A,FALSE,"Ratio Analysis";#N/A,#N/A,FALSE,"Test 120 Day Accts";#N/A,#N/A,FALSE,"Tickmarks"}</definedName>
    <definedName name="ads" hidden="1">{#N/A,#N/A,FALSE,"Aging Summary";#N/A,#N/A,FALSE,"Ratio Analysis";#N/A,#N/A,FALSE,"Test 120 Day Accts";#N/A,#N/A,FALSE,"Tickmarks"}</definedName>
    <definedName name="ADSA" hidden="1">'[17]LUK(B)-KTR12'!#REF!</definedName>
    <definedName name="AEDF" hidden="1">{#N/A,#N/A,FALSE,"Aging Summary";#N/A,#N/A,FALSE,"Ratio Analysis";#N/A,#N/A,FALSE,"Test 120 Day Accts";#N/A,#N/A,FALSE,"Tickmarks"}</definedName>
    <definedName name="afs" hidden="1">{#N/A,#N/A,FALSE,"Aging Summary";#N/A,#N/A,FALSE,"Ratio Analysis";#N/A,#N/A,FALSE,"Test 120 Day Accts";#N/A,#N/A,FALSE,"Tickmarks"}</definedName>
    <definedName name="agag" hidden="1">{#N/A,#N/A,FALSE,"Thn-0"}</definedName>
    <definedName name="aging" hidden="1">{#N/A,#N/A,FALSE,"Aging Summary";#N/A,#N/A,FALSE,"Ratio Analysis";#N/A,#N/A,FALSE,"Test 120 Day Accts";#N/A,#N/A,FALSE,"Tickmarks"}</definedName>
    <definedName name="agua" hidden="1">{#N/A,#N/A,FALSE,"GERAL";#N/A,#N/A,FALSE,"012-96";#N/A,#N/A,FALSE,"018-96";#N/A,#N/A,FALSE,"027-96";#N/A,#N/A,FALSE,"059-96";#N/A,#N/A,FALSE,"076-96";#N/A,#N/A,FALSE,"019-97";#N/A,#N/A,FALSE,"021-97";#N/A,#N/A,FALSE,"022-97";#N/A,#N/A,FALSE,"028-97"}</definedName>
    <definedName name="aku" hidden="1">{#N/A,#N/A,FALSE,"Aging Summary";#N/A,#N/A,FALSE,"Ratio Analysis";#N/A,#N/A,FALSE,"Test 120 Day Accts";#N/A,#N/A,FALSE,"Tickmarks"}</definedName>
    <definedName name="AN" hidden="1">{#N/A,#N/A,FALSE,"Aging Summary";#N/A,#N/A,FALSE,"Ratio Analysis";#N/A,#N/A,FALSE,"Test 120 Day Accts";#N/A,#N/A,FALSE,"Tickmarks"}</definedName>
    <definedName name="ANH" hidden="1">{#N/A,#N/A,FALSE,"Aging Summary";#N/A,#N/A,FALSE,"Ratio Analysis";#N/A,#N/A,FALSE,"Test 120 Day Accts";#N/A,#N/A,FALSE,"Tickmarks"}</definedName>
    <definedName name="Anh._.Snapshot" hidden="1">{#N/A,#N/A,FALSE,"Aging Summary";#N/A,#N/A,FALSE,"Ratio Analysis";#N/A,#N/A,FALSE,"Test 120 Day Accts";#N/A,#N/A,FALSE,"Tickmarks"}</definedName>
    <definedName name="anis" hidden="1">{#N/A,#N/A,FALSE,"Aging Summary";#N/A,#N/A,FALSE,"Ratio Analysis";#N/A,#N/A,FALSE,"Test 120 Day Accts";#N/A,#N/A,FALSE,"Tickmarks"}</definedName>
    <definedName name="ANO88_89" hidden="1">[18]SAIV_86_A_96!$A$79:$Z$152</definedName>
    <definedName name="anscount" hidden="1">2</definedName>
    <definedName name="APICAL_KPI" hidden="1">{#N/A,#N/A,FALSE,"Aging Summary";#N/A,#N/A,FALSE,"Ratio Analysis";#N/A,#N/A,FALSE,"Test 120 Day Accts";#N/A,#N/A,FALSE,"Tickmarks"}</definedName>
    <definedName name="apr" hidden="1">{#N/A,#N/A,FALSE,"Aging Summary";#N/A,#N/A,FALSE,"Ratio Analysis";#N/A,#N/A,FALSE,"Test 120 Day Accts";#N/A,#N/A,FALSE,"Tickmarks"}</definedName>
    <definedName name="AprProd" hidden="1">{#N/A,#N/A,FALSE,"Aging Summary";#N/A,#N/A,FALSE,"Ratio Analysis";#N/A,#N/A,FALSE,"Test 120 Day Accts";#N/A,#N/A,FALSE,"Tickmarks"}</definedName>
    <definedName name="AS2DocOpenMode" hidden="1">"AS2DocumentEdit"</definedName>
    <definedName name="AS2HasNoAutoHeaderFooter" hidden="1">" "</definedName>
    <definedName name="AS2NamedRange" hidden="1">16</definedName>
    <definedName name="AS2ReportLS" hidden="1">1</definedName>
    <definedName name="AS2StaticLS" hidden="1">#REF!</definedName>
    <definedName name="AS2SyncStepLS" hidden="1">0</definedName>
    <definedName name="AS2TickmarkLS" hidden="1">[12]Summary!#REF!</definedName>
    <definedName name="AS2VersionLS" hidden="1">300</definedName>
    <definedName name="asa" hidden="1">#N/A</definedName>
    <definedName name="ASADF" hidden="1">{#N/A,#N/A,FALSE,"Aging Summary";#N/A,#N/A,FALSE,"Ratio Analysis";#N/A,#N/A,FALSE,"Test 120 Day Accts";#N/A,#N/A,FALSE,"Tickmarks"}</definedName>
    <definedName name="ASADGSIUGFOFGUOASGFO" hidden="1">{#N/A,#N/A,FALSE,"Aging Summary";#N/A,#N/A,FALSE,"Ratio Analysis";#N/A,#N/A,FALSE,"Test 120 Day Accts";#N/A,#N/A,FALSE,"Tickmarks"}</definedName>
    <definedName name="asas" hidden="1">#REF!</definedName>
    <definedName name="asasasassasa" hidden="1">{#N/A,#N/A,FALSE,"Aging Summary";#N/A,#N/A,FALSE,"Ratio Analysis";#N/A,#N/A,FALSE,"Test 120 Day Accts";#N/A,#N/A,FALSE,"Tickmarks"}</definedName>
    <definedName name="asd" hidden="1">{#N/A,#N/A,FALSE,"Aging Summary";#N/A,#N/A,FALSE,"Ratio Analysis";#N/A,#N/A,FALSE,"Test 120 Day Accts";#N/A,#N/A,FALSE,"Tickmarks"}</definedName>
    <definedName name="ASDA" hidden="1">#REF!</definedName>
    <definedName name="asdad" hidden="1">[12]Summary!#REF!</definedName>
    <definedName name="asdawfdf" hidden="1">{#N/A,#N/A,FALSE,"Aging Summary";#N/A,#N/A,FALSE,"Ratio Analysis";#N/A,#N/A,FALSE,"Test 120 Day Accts";#N/A,#N/A,FALSE,"Tickmarks"}</definedName>
    <definedName name="asde" hidden="1">{"EconCons",#N/A,TRUE,"Econômico - Consolidado";"EconCim",#N/A,TRUE,"Econômico - Cimento";"EconCal",#N/A,TRUE,"Econômico - Cal e Outros";"CaixaCons",#N/A,TRUE,"Caixa - Consolidado";"CaixaCim",#N/A,TRUE,"Caixa - Cimento";"CaixaCal",#N/A,TRUE,"Caixa - Cal e Outros";"InvestCons",#N/A,TRUE,"Invest Consolidado"}</definedName>
    <definedName name="asdf" hidden="1">{#N/A,#N/A,FALSE,"Aging Summary";#N/A,#N/A,FALSE,"Ratio Analysis";#N/A,#N/A,FALSE,"Test 120 Day Accts";#N/A,#N/A,FALSE,"Tickmarks"}</definedName>
    <definedName name="asdfaasdf" hidden="1">{#N/A,#N/A,FALSE,"Aging Summary";#N/A,#N/A,FALSE,"Ratio Analysis";#N/A,#N/A,FALSE,"Test 120 Day Accts";#N/A,#N/A,FALSE,"Tickmarks"}</definedName>
    <definedName name="asdfasdf" hidden="1">{#N/A,#N/A,FALSE,"Aging Summary";#N/A,#N/A,FALSE,"Ratio Analysis";#N/A,#N/A,FALSE,"Test 120 Day Accts";#N/A,#N/A,FALSE,"Tickmarks"}</definedName>
    <definedName name="asdfg" hidden="1">{"coverall",#N/A,FALSE,"Definitions";"cover1",#N/A,FALSE,"Definitions";"cover2",#N/A,FALSE,"Definitions";"cover3",#N/A,FALSE,"Definitions";"cover4",#N/A,FALSE,"Definitions";"cover5",#N/A,FALSE,"Definitions";"blank",#N/A,FALSE,"Definitions"}</definedName>
    <definedName name="asdfgh" hidden="1">{#N/A,#N/A,FALSE,"Aging Summary";#N/A,#N/A,FALSE,"Ratio Analysis";#N/A,#N/A,FALSE,"Test 120 Day Accts";#N/A,#N/A,FALSE,"Tickmarks"}</definedName>
    <definedName name="asdgaz" hidden="1">{#N/A,#N/A,FALSE,"Aging Summary";#N/A,#N/A,FALSE,"Ratio Analysis";#N/A,#N/A,FALSE,"Test 120 Day Accts";#N/A,#N/A,FALSE,"Tickmarks"}</definedName>
    <definedName name="asfs" hidden="1">{#N/A,#N/A,FALSE,"Aging Summary";#N/A,#N/A,FALSE,"Ratio Analysis";#N/A,#N/A,FALSE,"Test 120 Day Accts";#N/A,#N/A,FALSE,"Tickmarks"}</definedName>
    <definedName name="asn" hidden="1">{#N/A,#N/A,FALSE,"Aging Summary";#N/A,#N/A,FALSE,"Ratio Analysis";#N/A,#N/A,FALSE,"Test 120 Day Accts";#N/A,#N/A,FALSE,"Tickmarks"}</definedName>
    <definedName name="ass" hidden="1">{TRUE,TRUE,-1.25,-15.5,484.5,278.25,FALSE,FALSE,TRUE,FALSE,0,1,#N/A,551,#N/A,5.92592592592593,22.5714285714286,1,FALSE,FALSE,3,TRUE,1,FALSE,100,"Swvu.AFAC.","ACwvu.AFAC.",#N/A,FALSE,FALSE,0,0,0,0,2,"","",FALSE,FALSE,FALSE,FALSE,1,90,#N/A,#N/A,"=R1C1:R650C11",FALSE,#N/A,#N/A,FALSE,FALSE,FALSE,1,65532,65532,FALSE,FALSE,TRUE,TRUE,TRUE}</definedName>
    <definedName name="ATT" hidden="1">{#N/A,#N/A,FALSE,"Aging Summary";#N/A,#N/A,FALSE,"Ratio Analysis";#N/A,#N/A,FALSE,"Test 120 Day Accts";#N/A,#N/A,FALSE,"Tickmarks"}</definedName>
    <definedName name="auo" hidden="1">{#N/A,#N/A,FALSE,"Aging Summary";#N/A,#N/A,FALSE,"Ratio Analysis";#N/A,#N/A,FALSE,"Test 120 Day Accts";#N/A,#N/A,FALSE,"Tickmarks"}</definedName>
    <definedName name="av" hidden="1">'[2]4334-Summary'!#REF!</definedName>
    <definedName name="avds" hidden="1">{"EconCons",#N/A,TRUE,"Econômico - Consolidado";"EconCim",#N/A,TRUE,"Econômico - Cimento";"EconCal",#N/A,TRUE,"Econômico - Cal e Outros";"CaixaCons",#N/A,TRUE,"Caixa - Consolidado";"CaixaCim",#N/A,TRUE,"Caixa - Cimento";"CaixaCal",#N/A,TRUE,"Caixa - Cal e Outros";"InvestCons",#N/A,TRUE,"Invest Consolidado"}</definedName>
    <definedName name="awer" hidden="1">{#N/A,#N/A,FALSE,"Aging Summary";#N/A,#N/A,FALSE,"Ratio Analysis";#N/A,#N/A,FALSE,"Test 120 Day Accts";#N/A,#N/A,FALSE,"Tickmarks"}</definedName>
    <definedName name="b" hidden="1">{TRUE,TRUE,-1.25,-15.5,484.5,278.25,FALSE,FALSE,TRUE,FALSE,0,1,#N/A,551,#N/A,5.92592592592593,22.5714285714286,1,FALSE,FALSE,3,TRUE,1,FALSE,100,"Swvu.AFAC.","ACwvu.AFAC.",#N/A,FALSE,FALSE,0,0,0,0,2,"","",FALSE,FALSE,FALSE,FALSE,1,90,#N/A,#N/A,"=R1C1:R650C11",FALSE,#N/A,#N/A,FALSE,FALSE,FALSE,1,65532,65532,FALSE,FALSE,TRUE,TRUE,TRUE}</definedName>
    <definedName name="babi" hidden="1">{"DCF","UPSIDE CASE",FALSE,"Sheet1";"DCF","BASE CASE",FALSE,"Sheet1";"DCF","DOWNSIDE CASE",FALSE,"Sheet1"}</definedName>
    <definedName name="BALANCINHO" hidden="1">{#N/A,#N/A,FALSE,"Aging Summary";#N/A,#N/A,FALSE,"Ratio Analysis";#N/A,#N/A,FALSE,"Test 120 Day Accts";#N/A,#N/A,FALSE,"Tickmarks"}</definedName>
    <definedName name="BalType" hidden="1">TRUE</definedName>
    <definedName name="Bancos.jun06" hidden="1">{#N/A,#N/A,FALSE,"Aging Summary";#N/A,#N/A,FALSE,"Ratio Analysis";#N/A,#N/A,FALSE,"Test 120 Day Accts";#N/A,#N/A,FALSE,"Tickmarks"}</definedName>
    <definedName name="Barbosa" hidden="1">[19]Lead!A1</definedName>
    <definedName name="bb" hidden="1">{#N/A,#N/A,FALSE,"Aging Summary";#N/A,#N/A,FALSE,"Ratio Analysis";#N/A,#N/A,FALSE,"Test 120 Day Accts";#N/A,#N/A,FALSE,"Tickmarks"}</definedName>
    <definedName name="bbb" hidden="1">{#N/A,#N/A,FALSE,"Aging Summary";#N/A,#N/A,FALSE,"Ratio Analysis";#N/A,#N/A,FALSE,"Test 120 Day Accts";#N/A,#N/A,FALSE,"Tickmarks"}</definedName>
    <definedName name="BBBB" hidden="1">{#N/A,#N/A,FALSE,"Aging Summary";#N/A,#N/A,FALSE,"Ratio Analysis";#N/A,#N/A,FALSE,"Test 120 Day Accts";#N/A,#N/A,FALSE,"Tickmarks"}</definedName>
    <definedName name="bbbbbbbb" hidden="1">{"CaixaCons",#N/A,FALSE,"Caixa - Consolidado";"CaixaCim",#N/A,FALSE,"Caixa - Cimento";"CaixaCal",#N/A,FALSE,"Caixa - Cal e Outros";"CaixaVC",#N/A,FALSE,"Caixa - VC"}</definedName>
    <definedName name="bbbbbbbbbb" hidden="1">{#N/A,#N/A,FALSE,"Aging Summary";#N/A,#N/A,FALSE,"Ratio Analysis";#N/A,#N/A,FALSE,"Test 120 Day Accts";#N/A,#N/A,FALSE,"Tickmarks"}</definedName>
    <definedName name="bbbbbbbbbbbbbb" hidden="1">{#N/A,#N/A,FALSE,"Aging Summary";#N/A,#N/A,FALSE,"Ratio Analysis";#N/A,#N/A,FALSE,"Test 120 Day Accts";#N/A,#N/A,FALSE,"Tickmarks"}</definedName>
    <definedName name="bbfb" hidden="1">#N/A</definedName>
    <definedName name="bc" hidden="1">{#N/A,#N/A,FALSE,"Aging Summary";#N/A,#N/A,FALSE,"Ratio Analysis";#N/A,#N/A,FALSE,"Test 120 Day Accts";#N/A,#N/A,FALSE,"Tickmarks"}</definedName>
    <definedName name="BCVXVZBNZMXCCMVNBBCB" hidden="1">{#N/A,#N/A,FALSE,"Aging Summary";#N/A,#N/A,FALSE,"Ratio Analysis";#N/A,#N/A,FALSE,"Test 120 Day Accts";#N/A,#N/A,FALSE,"Tickmarks"}</definedName>
    <definedName name="BD_YTS" hidden="1">{TRUE,TRUE,-1.25,-15.5,484.5,278.25,FALSE,FALSE,TRUE,FALSE,0,1,#N/A,452,#N/A,5.92592592592593,22.5714285714286,1,FALSE,FALSE,3,TRUE,1,FALSE,100,"Swvu.ACC.","ACwvu.ACC.",#N/A,FALSE,FALSE,0,0,0,0,2,"","",FALSE,FALSE,FALSE,FALSE,1,90,#N/A,#N/A,"=R1C1:R650C11",FALSE,#N/A,#N/A,FALSE,FALSE,FALSE,1,65532,65532,FALSE,FALSE,TRUE,TRUE,TRUE}</definedName>
    <definedName name="benk1" hidden="1">{#N/A,#N/A,FALSE,"Aging Summary";#N/A,#N/A,FALSE,"Ratio Analysis";#N/A,#N/A,FALSE,"Test 120 Day Accts";#N/A,#N/A,FALSE,"Tickmarks"}</definedName>
    <definedName name="benk2" hidden="1">{#N/A,#N/A,FALSE,"Aging Summary";#N/A,#N/A,FALSE,"Ratio Analysis";#N/A,#N/A,FALSE,"Test 120 Day Accts";#N/A,#N/A,FALSE,"Tickmarks"}</definedName>
    <definedName name="benk3" hidden="1">{#N/A,#N/A,FALSE,"Aging Summary";#N/A,#N/A,FALSE,"Ratio Analysis";#N/A,#N/A,FALSE,"Test 120 Day Accts";#N/A,#N/A,FALSE,"Tickmarks"}</definedName>
    <definedName name="benk4" hidden="1">{#N/A,#N/A,FALSE,"Aging Summary";#N/A,#N/A,FALSE,"Ratio Analysis";#N/A,#N/A,FALSE,"Test 120 Day Accts";#N/A,#N/A,FALSE,"Tickmarks"}</definedName>
    <definedName name="benk5" hidden="1">{#N/A,#N/A,FALSE,"Aging Summary";#N/A,#N/A,FALSE,"Ratio Analysis";#N/A,#N/A,FALSE,"Test 120 Day Accts";#N/A,#N/A,FALSE,"Tickmarks"}</definedName>
    <definedName name="BG_Del" hidden="1">15</definedName>
    <definedName name="BG_Ins" hidden="1">4</definedName>
    <definedName name="BG_Mod" hidden="1">6</definedName>
    <definedName name="BidSheet" hidden="1">{#N/A,#N/A,FALSE,"MonthlyExp1005"}</definedName>
    <definedName name="bjo" hidden="1">{#N/A,#N/A,FALSE,"Aging Summary";#N/A,#N/A,FALSE,"Ratio Analysis";#N/A,#N/A,FALSE,"Test 120 Day Accts";#N/A,#N/A,FALSE,"Tickmarks"}</definedName>
    <definedName name="bk" hidden="1">{#N/A,#N/A,FALSE,"Aging Summary";#N/A,#N/A,FALSE,"Ratio Analysis";#N/A,#N/A,FALSE,"Test 120 Day Accts";#N/A,#N/A,FALSE,"Tickmarks"}</definedName>
    <definedName name="BLA" hidden="1">{#N/A,#N/A,FALSE,"Aging Summary";#N/A,#N/A,FALSE,"Ratio Analysis";#N/A,#N/A,FALSE,"Test 120 Day Accts";#N/A,#N/A,FALSE,"Tickmarks"}</definedName>
    <definedName name="BLPH1" hidden="1">#REF!</definedName>
    <definedName name="BLU" hidden="1">{#N/A,#N/A,FALSE,"Aging Summary";#N/A,#N/A,FALSE,"Ratio Analysis";#N/A,#N/A,FALSE,"Test 120 Day Accts";#N/A,#N/A,FALSE,"Tickmarks"}</definedName>
    <definedName name="BNE" hidden="1">#REF!</definedName>
    <definedName name="BNH" hidden="1">{#N/A,#N/A,FALSE,"Aging Summary";#N/A,#N/A,FALSE,"Ratio Analysis";#N/A,#N/A,FALSE,"Test 120 Day Accts";#N/A,#N/A,FALSE,"Tickmarks"}</definedName>
    <definedName name="book" hidden="1">#REF!</definedName>
    <definedName name="BOX" hidden="1">#REF!</definedName>
    <definedName name="boy" hidden="1">{#N/A,#N/A,FALSE,"Aging Summary";#N/A,#N/A,FALSE,"Ratio Analysis";#N/A,#N/A,FALSE,"Test 120 Day Accts";#N/A,#N/A,FALSE,"Tickmarks"}</definedName>
    <definedName name="buceta" hidden="1">{TRUE,TRUE,-1.25,-15.5,484.5,278.25,FALSE,FALSE,TRUE,FALSE,0,1,#N/A,551,#N/A,5.92592592592593,22.5714285714286,1,FALSE,FALSE,3,TRUE,1,FALSE,100,"Swvu.AFAC.","ACwvu.AFAC.",#N/A,FALSE,FALSE,0,0,0,0,2,"","",FALSE,FALSE,FALSE,FALSE,1,90,#N/A,#N/A,"=R1C1:R650C11",FALSE,#N/A,#N/A,FALSE,FALSE,FALSE,1,65532,65532,FALSE,FALSE,TRUE,TRUE,TRUE}</definedName>
    <definedName name="budget" hidden="1">{#N/A,#N/A,FALSE,"Aging Summary";#N/A,#N/A,FALSE,"Ratio Analysis";#N/A,#N/A,FALSE,"Test 120 Day Accts";#N/A,#N/A,FALSE,"Tickmarks"}</definedName>
    <definedName name="Bug" hidden="1">[9]OpRev!#REF!</definedName>
    <definedName name="BUGUI" hidden="1">{#N/A,#N/A,FALSE,"FLAMINGO ";#N/A,#N/A,FALSE,"SYNTEPAN ";#N/A,#N/A,FALSE,"CONSOLIDADO ";#N/A,#N/A,FALSE,"LEAD CORAL "}</definedName>
    <definedName name="bv" hidden="1">#REF!</definedName>
    <definedName name="caixas" hidden="1">{#N/A,#N/A,FALSE,"GERAL";#N/A,#N/A,FALSE,"012-96";#N/A,#N/A,FALSE,"018-96";#N/A,#N/A,FALSE,"027-96";#N/A,#N/A,FALSE,"059-96";#N/A,#N/A,FALSE,"076-96";#N/A,#N/A,FALSE,"019-97";#N/A,#N/A,FALSE,"021-97";#N/A,#N/A,FALSE,"022-97";#N/A,#N/A,FALSE,"028-97"}</definedName>
    <definedName name="Camaçari" hidden="1">{"Schedule_IA",#N/A,FALSE,"I-A"}</definedName>
    <definedName name="CAMACARO" hidden="1">{"Schedule_IA",#N/A,FALSE,"I-A"}</definedName>
    <definedName name="capec" hidden="1">#REF!</definedName>
    <definedName name="Capex" hidden="1">{"coverall",#N/A,FALSE,"Definitions";"cover1",#N/A,FALSE,"Definitions";"cover2",#N/A,FALSE,"Definitions";"cover3",#N/A,FALSE,"Definitions";"cover4",#N/A,FALSE,"Definitions";"cover5",#N/A,FALSE,"Definitions";"blank",#N/A,FALSE,"Definitions"}</definedName>
    <definedName name="capex2" hidden="1">#REF!</definedName>
    <definedName name="capita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carol" hidden="1">[20]BP!#REF!</definedName>
    <definedName name="cba" hidden="1">{#N/A,#N/A,FALSE,"Aging Summary";#N/A,#N/A,FALSE,"Ratio Analysis";#N/A,#N/A,FALSE,"Test 120 Day Accts";#N/A,#N/A,FALSE,"Tickmarks"}</definedName>
    <definedName name="CC" hidden="1">[1]LOADDAT!#REF!</definedName>
    <definedName name="CCC" hidden="1">[1]LOADDAT!#REF!</definedName>
    <definedName name="CCCC" hidden="1">[1]LOADDAT!#REF!</definedName>
    <definedName name="CCCCC" hidden="1">{"EconCons",#N/A,TRUE,"Econômico - Consolidado";"EconCim",#N/A,TRUE,"Econômico - Cimento";"EconCal",#N/A,TRUE,"Econômico - Cal e Outros";"CaixaCons",#N/A,TRUE,"Caixa - Consolidado";"CaixaCim",#N/A,TRUE,"Caixa - Cimento";"CaixaCal",#N/A,TRUE,"Caixa - Cal e Outros";"InvestCons",#N/A,TRUE,"Invest Consolidado"}</definedName>
    <definedName name="CCCCCC" hidden="1">[1]LOADDAT!#REF!</definedName>
    <definedName name="çççççç" hidden="1">[9]OpRev!#REF!</definedName>
    <definedName name="ccccccc" hidden="1">{#N/A,#N/A,FALSE,"Aging Summary";#N/A,#N/A,FALSE,"Ratio Analysis";#N/A,#N/A,FALSE,"Test 120 Day Accts";#N/A,#N/A,FALSE,"Tickmarks"}</definedName>
    <definedName name="ççççççç" hidden="1">[9]OpRev!#REF!</definedName>
    <definedName name="çççççççççç" hidden="1">[11]KCN!#REF!</definedName>
    <definedName name="çççççççççççççç" hidden="1">[9]Taxation!#REF!</definedName>
    <definedName name="ççççççççççççççç" hidden="1">[9]OpRev!#REF!</definedName>
    <definedName name="ççççççççççççççççççç" hidden="1">[11]KCN!#REF!</definedName>
    <definedName name="CCGT" hidden="1">{#N/A,#N/A,FALSE,"Aging Summary";#N/A,#N/A,FALSE,"Ratio Analysis";#N/A,#N/A,FALSE,"Test 120 Day Accts";#N/A,#N/A,FALSE,"Tickmarks"}</definedName>
    <definedName name="ccm" hidden="1">{#N/A,#N/A,FALSE,"Aging Summary";#N/A,#N/A,FALSE,"Ratio Analysis";#N/A,#N/A,FALSE,"Test 120 Day Accts";#N/A,#N/A,FALSE,"Tickmarks"}</definedName>
    <definedName name="cdf" hidden="1">{#N/A,#N/A,FALSE,"Aging Summary";#N/A,#N/A,FALSE,"Ratio Analysis";#N/A,#N/A,FALSE,"Test 120 Day Accts";#N/A,#N/A,FALSE,"Tickmarks"}</definedName>
    <definedName name="Cellular_Sub" hidden="1">{"Outputs",#N/A,TRUE,"North America";"Outputs",#N/A,TRUE,"Europe";"Outputs",#N/A,TRUE,"Asia Pacific";"Outputs",#N/A,TRUE,"Latin America";"Outputs",#N/A,TRUE,"Wireless"}</definedName>
    <definedName name="cen" hidden="1">{#N/A,#N/A,FALSE,"Aging Summary";#N/A,#N/A,FALSE,"Ratio Analysis";#N/A,#N/A,FALSE,"Test 120 Day Accts";#N/A,#N/A,FALSE,"Tickmarks"}</definedName>
    <definedName name="CF" hidden="1">{#N/A,#N/A,FALSE,"Aging Summary";#N/A,#N/A,FALSE,"Ratio Analysis";#N/A,#N/A,FALSE,"Test 120 Day Accts";#N/A,#N/A,FALSE,"Tickmarks"}</definedName>
    <definedName name="CIMESA" hidden="1">{"Econ Consolidado",#N/A,FALSE,"Econ Consol";"Fluxo de Caixa",#N/A,FALSE,"Fluxo Caixa";"Investimentos",#N/A,FALSE,"Investimentos"}</definedName>
    <definedName name="CIPHSJ" hidden="1">#REF!</definedName>
    <definedName name="CIQWBGuid" hidden="1">"bcd9c92e-5732-461c-bb37-d86a6dffdd19"</definedName>
    <definedName name="CMAG" hidden="1">{"Econ Consolidado",#N/A,FALSE,"Econ Consol";"Fluxo de Caixa",#N/A,FALSE,"Fluxo Caixa";"Investimentos",#N/A,FALSE,"Investimentos"}</definedName>
    <definedName name="CMC" hidden="1">{#N/A,#N/A,FALSE,"GERAL";#N/A,#N/A,FALSE,"012-96";#N/A,#N/A,FALSE,"018-96";#N/A,#N/A,FALSE,"027-96";#N/A,#N/A,FALSE,"059-96";#N/A,#N/A,FALSE,"076-96";#N/A,#N/A,FALSE,"019-97";#N/A,#N/A,FALSE,"021-97";#N/A,#N/A,FALSE,"022-97";#N/A,#N/A,FALSE,"028-97"}</definedName>
    <definedName name="cnjkle" hidden="1">{#N/A,#N/A,FALSE,"Aging Summary";#N/A,#N/A,FALSE,"Ratio Analysis";#N/A,#N/A,FALSE,"Test 120 Day Accts";#N/A,#N/A,FALSE,"Tickmarks"}</definedName>
    <definedName name="COBA" hidden="1">{#N/A,#N/A,FALSE,"Aging Summary";#N/A,#N/A,FALSE,"Ratio Analysis";#N/A,#N/A,FALSE,"Test 120 Day Accts";#N/A,#N/A,FALSE,"Tickmarks"}</definedName>
    <definedName name="Code" hidden="1">#REF!</definedName>
    <definedName name="COFINS" hidden="1">#N/A</definedName>
    <definedName name="COFINS_Crédito" hidden="1">{#N/A,#N/A,FALSE,"Aging Summary";#N/A,#N/A,FALSE,"Ratio Analysis";#N/A,#N/A,FALSE,"Test 120 Day Accts";#N/A,#N/A,FALSE,"Tickmarks"}</definedName>
    <definedName name="comp" hidden="1">{#N/A,#N/A,FALSE,"Aging Summary";#N/A,#N/A,FALSE,"Ratio Analysis";#N/A,#N/A,FALSE,"Test 120 Day Accts";#N/A,#N/A,FALSE,"Tickmarks"}</definedName>
    <definedName name="COV" hidden="1">#REF!</definedName>
    <definedName name="cover" hidden="1">#REF!</definedName>
    <definedName name="COVER1" hidden="1">{#N/A,#N/A,FALSE,"Aging Summary";#N/A,#N/A,FALSE,"Ratio Analysis";#N/A,#N/A,FALSE,"Test 120 Day Accts";#N/A,#N/A,FALSE,"Tickmarks"}</definedName>
    <definedName name="Covered" hidden="1">#REF!</definedName>
    <definedName name="cpko" hidden="1">{#N/A,#N/A,FALSE,"Aging Summary";#N/A,#N/A,FALSE,"Ratio Analysis";#N/A,#N/A,FALSE,"Test 120 Day Accts";#N/A,#N/A,FALSE,"Tickmarks"}</definedName>
    <definedName name="CSL" hidden="1">{#N/A,#N/A,FALSE,"Aging Summary";#N/A,#N/A,FALSE,"Ratio Analysis";#N/A,#N/A,FALSE,"Test 120 Day Accts";#N/A,#N/A,FALSE,"Tickmarks"}</definedName>
    <definedName name="CSSL" hidden="1">{#N/A,#N/A,FALSE,"IR E CS 1997";#N/A,#N/A,FALSE,"PR ND";#N/A,#N/A,FALSE,"8191";#N/A,#N/A,FALSE,"8383";#N/A,#N/A,FALSE,"MP 1024";#N/A,#N/A,FALSE,"AD_EX_97";#N/A,#N/A,FALSE,"BD 97"}</definedName>
    <definedName name="CSSL1998" hidden="1">{#N/A,#N/A,FALSE,"IR E CS 1997";#N/A,#N/A,FALSE,"PR ND";#N/A,#N/A,FALSE,"8191";#N/A,#N/A,FALSE,"8383";#N/A,#N/A,FALSE,"MP 1024";#N/A,#N/A,FALSE,"AD_EX_97";#N/A,#N/A,FALSE,"BD 97"}</definedName>
    <definedName name="CTH" hidden="1">{#N/A,#N/A,FALSE,"GERAL";#N/A,#N/A,FALSE,"012-96";#N/A,#N/A,FALSE,"018-96";#N/A,#N/A,FALSE,"027-96";#N/A,#N/A,FALSE,"059-96";#N/A,#N/A,FALSE,"076-96";#N/A,#N/A,FALSE,"019-97";#N/A,#N/A,FALSE,"021-97";#N/A,#N/A,FALSE,"022-97";#N/A,#N/A,FALSE,"028-97"}</definedName>
    <definedName name="cursource" hidden="1">#N/A</definedName>
    <definedName name="CUSTO" hidden="1">{#N/A,#N/A,FALSE,"CUSCOL";#N/A,#N/A,FALSE,"CUSCOL1";#N/A,#N/A,FALSE,"CUSSIL";#N/A,#N/A,FALSE,"CUSSIL1";#N/A,#N/A,FALSE,"ACOMEN";#N/A,#N/A,FALSE,"ACOMEN1";#N/A,#N/A,FALSE,"FISILV";#N/A,#N/A,FALSE,"FISILVI1";#N/A,#N/A,FALSE,"RENSIL";#N/A,#N/A,FALSE,"RENSIL1";#N/A,#N/A,FALSE,"GASTOS";#N/A,#N/A,FALSE,"GASTOS1"}</definedName>
    <definedName name="CUSTO1" hidden="1">{#N/A,#N/A,FALSE,"CUSCOL";#N/A,#N/A,FALSE,"CUSCOL1";#N/A,#N/A,FALSE,"CUSSIL";#N/A,#N/A,FALSE,"CUSSIL1";#N/A,#N/A,FALSE,"ACOMEN";#N/A,#N/A,FALSE,"ACOMEN1";#N/A,#N/A,FALSE,"FISILV";#N/A,#N/A,FALSE,"FISILVI1";#N/A,#N/A,FALSE,"RENSIL";#N/A,#N/A,FALSE,"RENSIL1";#N/A,#N/A,FALSE,"GASTOS";#N/A,#N/A,FALSE,"GASTOS1"}</definedName>
    <definedName name="CVAIGQ" hidden="1">{#N/A,#N/A,FALSE,"Aging Summary";#N/A,#N/A,FALSE,"Ratio Analysis";#N/A,#N/A,FALSE,"Test 120 Day Accts";#N/A,#N/A,FALSE,"Tickmarks"}</definedName>
    <definedName name="cvcvvv" hidden="1">{#N/A,#N/A,FALSE,"Aging Summary";#N/A,#N/A,FALSE,"Ratio Analysis";#N/A,#N/A,FALSE,"Test 120 Day Accts";#N/A,#N/A,FALSE,"Tickmarks"}</definedName>
    <definedName name="cvoeytwgy" hidden="1">{#N/A,#N/A,FALSE,"Aging Summary";#N/A,#N/A,FALSE,"Ratio Analysis";#N/A,#N/A,FALSE,"Test 120 Day Accts";#N/A,#N/A,FALSE,"Tickmarks"}</definedName>
    <definedName name="cw" hidden="1">{#N/A,#N/A,FALSE,"Aging Summary";#N/A,#N/A,FALSE,"Ratio Analysis";#N/A,#N/A,FALSE,"Test 120 Day Accts";#N/A,#N/A,FALSE,"Tickmarks"}</definedName>
    <definedName name="cwlksd" hidden="1">{#N/A,#N/A,FALSE,"Aging Summary";#N/A,#N/A,FALSE,"Ratio Analysis";#N/A,#N/A,FALSE,"Test 120 Day Accts";#N/A,#N/A,FALSE,"Tickmarks"}</definedName>
    <definedName name="da" hidden="1">{TRUE,TRUE,-1.25,-15.5,484.5,278.25,FALSE,FALSE,TRUE,FALSE,0,1,#N/A,551,#N/A,5.92592592592593,22.5714285714286,1,FALSE,FALSE,3,TRUE,1,FALSE,100,"Swvu.AFAC.","ACwvu.AFAC.",#N/A,FALSE,FALSE,0,0,0,0,2,"","",FALSE,FALSE,FALSE,FALSE,1,90,#N/A,#N/A,"=R1C1:R650C11",FALSE,#N/A,#N/A,FALSE,FALSE,FALSE,1,65532,65532,FALSE,FALSE,TRUE,TRUE,TRUE}</definedName>
    <definedName name="dad" hidden="1">{TRUE,TRUE,-1.25,-15.5,484.5,278.25,FALSE,FALSE,TRUE,FALSE,0,1,#N/A,551,#N/A,5.92592592592593,22.5714285714286,1,FALSE,FALSE,3,TRUE,1,FALSE,100,"Swvu.AFAC.","ACwvu.AFAC.",#N/A,FALSE,FALSE,0,0,0,0,2,"","",FALSE,FALSE,FALSE,FALSE,1,90,#N/A,#N/A,"=R1C1:R650C11",FALSE,#N/A,#N/A,FALSE,FALSE,FALSE,1,65532,65532,FALSE,FALSE,TRUE,TRUE,TRUE}</definedName>
    <definedName name="dada" hidden="1">{#N/A,#N/A,FALSE,"Aging Summary";#N/A,#N/A,FALSE,"Ratio Analysis";#N/A,#N/A,FALSE,"Test 120 Day Accts";#N/A,#N/A,FALSE,"Tickmarks"}</definedName>
    <definedName name="dado" hidden="1">{TRUE,TRUE,-1.25,-15.5,484.5,278.25,FALSE,FALSE,TRUE,FALSE,0,1,#N/A,551,#N/A,5.92592592592593,22.5714285714286,1,FALSE,FALSE,3,TRUE,1,FALSE,100,"Swvu.AFAC.","ACwvu.AFAC.",#N/A,FALSE,FALSE,0,0,0,0,2,"","",FALSE,FALSE,FALSE,FALSE,1,90,#N/A,#N/A,"=R1C1:R650C11",FALSE,#N/A,#N/A,FALSE,FALSE,FALSE,1,65532,65532,FALSE,FALSE,TRUE,TRUE,TRUE}</definedName>
    <definedName name="dados" hidden="1">{TRUE,TRUE,-1.25,-15.5,484.5,278.25,FALSE,FALSE,TRUE,FALSE,0,1,#N/A,551,#N/A,5.92592592592593,22.5714285714286,1,FALSE,FALSE,3,TRUE,1,FALSE,100,"Swvu.AFAC.","ACwvu.AFAC.",#N/A,FALSE,FALSE,0,0,0,0,2,"","",FALSE,FALSE,FALSE,FALSE,1,90,#N/A,#N/A,"=R1C1:R650C11",FALSE,#N/A,#N/A,FALSE,FALSE,FALSE,1,65532,65532,FALSE,FALSE,TRUE,TRUE,TRUE}</definedName>
    <definedName name="dag" hidden="1">#REF!</definedName>
    <definedName name="dajdajdlkjalkd" hidden="1">{#N/A,#N/A,FALSE,"Aging Summary";#N/A,#N/A,FALSE,"Ratio Analysis";#N/A,#N/A,FALSE,"Test 120 Day Accts";#N/A,#N/A,FALSE,"Tickmarks"}</definedName>
    <definedName name="dasaf" hidden="1">{#N/A,#N/A,FALSE,"Aging Summary";#N/A,#N/A,FALSE,"Ratio Analysis";#N/A,#N/A,FALSE,"Test 120 Day Accts";#N/A,#N/A,FALSE,"Tickmarks"}</definedName>
    <definedName name="data3" hidden="1">'[21]Sum. 1st Year'!#REF!</definedName>
    <definedName name="dav" hidden="1">{#N/A,#N/A,FALSE,"Aging Summary";#N/A,#N/A,FALSE,"Ratio Analysis";#N/A,#N/A,FALSE,"Test 120 Day Accts";#N/A,#N/A,FALSE,"Tickmarks"}</definedName>
    <definedName name="dd" hidden="1">{#N/A,#N/A,FALSE,"Aging Summary";#N/A,#N/A,FALSE,"Ratio Analysis";#N/A,#N/A,FALSE,"Test 120 Day Accts";#N/A,#N/A,FALSE,"Tickmarks"}</definedName>
    <definedName name="dddd" hidden="1">{#N/A,#N/A,FALSE,"FLAMINGO ";#N/A,#N/A,FALSE,"SYNTEPAN ";#N/A,#N/A,FALSE,"CONSOLIDADO ";#N/A,#N/A,FALSE,"LEAD CORAL "}</definedName>
    <definedName name="ddddddddddddd" hidden="1">'[2]4334-Summary'!#REF!</definedName>
    <definedName name="ddddddddddddddd" hidden="1">'[2]4334-Summary'!#REF!</definedName>
    <definedName name="de" hidden="1">{#N/A,#N/A,FALSE,"Aging Summary";#N/A,#N/A,FALSE,"Ratio Analysis";#N/A,#N/A,FALSE,"Test 120 Day Accts";#N/A,#N/A,FALSE,"Tickmarks"}</definedName>
    <definedName name="dec" hidden="1">{#N/A,#N/A,FALSE,"Aging Summary";#N/A,#N/A,FALSE,"Ratio Analysis";#N/A,#N/A,FALSE,"Test 120 Day Accts";#N/A,#N/A,FALSE,"Tickmarks"}</definedName>
    <definedName name="delete" hidden="1">'[22]4334-Summary'!#REF!</definedName>
    <definedName name="delete1" hidden="1">'[22]4334-Summary'!#REF!</definedName>
    <definedName name="delete10" hidden="1">'[22]4334-Summary'!#REF!</definedName>
    <definedName name="delete11" hidden="1">'[22]4334-Summary'!#REF!</definedName>
    <definedName name="delete12" hidden="1">'[22]4334-Summary'!#REF!</definedName>
    <definedName name="delete13" hidden="1">'[22]4334-Summary'!#REF!</definedName>
    <definedName name="delete14" hidden="1">'[22]4334-Summary'!#REF!</definedName>
    <definedName name="delete2" hidden="1">'[22]4334-Summary'!#REF!</definedName>
    <definedName name="delete3" hidden="1">'[22]4334-Summary'!#REF!</definedName>
    <definedName name="delete4" hidden="1">'[22]4334-Summary'!#REF!</definedName>
    <definedName name="delete5" hidden="1">'[22]4334-Summary'!#REF!</definedName>
    <definedName name="delete6" hidden="1">'[22]4334-Summary'!#REF!</definedName>
    <definedName name="delete7" hidden="1">'[22]4334-Summary'!#REF!</definedName>
    <definedName name="delete8" hidden="1">'[22]4334-Summary'!#REF!</definedName>
    <definedName name="delete9" hidden="1">'[22]4334-Summary'!#REF!</definedName>
    <definedName name="delivery" hidden="1">{#N/A,#N/A,FALSE,"Aging Summary";#N/A,#N/A,FALSE,"Ratio Analysis";#N/A,#N/A,FALSE,"Test 120 Day Accts";#N/A,#N/A,FALSE,"Tickmarks"}</definedName>
    <definedName name="df" hidden="1">#REF!</definedName>
    <definedName name="dfadfadfasf" hidden="1">{#N/A,#N/A,FALSE,"Aging Summary";#N/A,#N/A,FALSE,"Ratio Analysis";#N/A,#N/A,FALSE,"Test 120 Day Accts";#N/A,#N/A,FALSE,"Tickmarks"}</definedName>
    <definedName name="dfafaffdfdafafffdafasf" hidden="1">{#N/A,#N/A,FALSE,"Aging Summary";#N/A,#N/A,FALSE,"Ratio Analysis";#N/A,#N/A,FALSE,"Test 120 Day Accts";#N/A,#N/A,FALSE,"Tickmarks"}</definedName>
    <definedName name="dfag" hidden="1">{#N/A,#N/A,FALSE,"Aging Summary";#N/A,#N/A,FALSE,"Ratio Analysis";#N/A,#N/A,FALSE,"Test 120 Day Accts";#N/A,#N/A,FALSE,"Tickmarks"}</definedName>
    <definedName name="dfd" hidden="1">{#N/A,#N/A,FALSE,"Plan1";#N/A,#N/A,FALSE,"Plan11";#N/A,#N/A,FALSE,"Plan6";#N/A,#N/A,FALSE,"Plan5";#N/A,#N/A,FALSE,"Plan7";#N/A,#N/A,FALSE,"Plan9"}</definedName>
    <definedName name="dfdf" hidden="1">{#N/A,#N/A,FALSE,"CUSCOL";#N/A,#N/A,FALSE,"CUSCOL1";#N/A,#N/A,FALSE,"CUSSIL";#N/A,#N/A,FALSE,"CUSSIL1";#N/A,#N/A,FALSE,"ACOMEN";#N/A,#N/A,FALSE,"ACOMEN1";#N/A,#N/A,FALSE,"FISILV";#N/A,#N/A,FALSE,"FISILVI1";#N/A,#N/A,FALSE,"RENSIL";#N/A,#N/A,FALSE,"RENSIL1";#N/A,#N/A,FALSE,"GASTOS";#N/A,#N/A,FALSE,"GASTOS1"}</definedName>
    <definedName name="dff" hidden="1">#N/A</definedName>
    <definedName name="dfffdfdasfsafafdfffaerwrwrerwreqerewrwqrwrtfrewtweqr" hidden="1">{#N/A,#N/A,FALSE,"Aging Summary";#N/A,#N/A,FALSE,"Ratio Analysis";#N/A,#N/A,FALSE,"Test 120 Day Accts";#N/A,#N/A,FALSE,"Tickmarks"}</definedName>
    <definedName name="DFGDFG" hidden="1">{#N/A,#N/A,FALSE,"Aging Summary";#N/A,#N/A,FALSE,"Ratio Analysis";#N/A,#N/A,FALSE,"Test 120 Day Accts";#N/A,#N/A,FALSE,"Tickmarks"}</definedName>
    <definedName name="DFGGDGF" hidden="1">{#N/A,#N/A,FALSE,"Aging Summary";#N/A,#N/A,FALSE,"Ratio Analysis";#N/A,#N/A,FALSE,"Test 120 Day Accts";#N/A,#N/A,FALSE,"Tickmarks"}</definedName>
    <definedName name="dfsfdsf" hidden="1">#REF!</definedName>
    <definedName name="dfsfsdf" hidden="1">#REF!</definedName>
    <definedName name="dghdfhgfghfg" hidden="1">{#N/A,#N/A,FALSE,"Aging Summary";#N/A,#N/A,FALSE,"Ratio Analysis";#N/A,#N/A,FALSE,"Test 120 Day Accts";#N/A,#N/A,FALSE,"Tickmarks"}</definedName>
    <definedName name="dgx"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dino" hidden="1">'[23] '!#REF!</definedName>
    <definedName name="Discount" hidden="1">#REF!</definedName>
    <definedName name="display_area_2" hidden="1">#REF!</definedName>
    <definedName name="DJASJDKAJ" hidden="1">{#N/A,#N/A,FALSE,"Aging Summary";#N/A,#N/A,FALSE,"Ratio Analysis";#N/A,#N/A,FALSE,"Test 120 Day Accts";#N/A,#N/A,FALSE,"Tickmarks"}</definedName>
    <definedName name="DRGDFGDFG" hidden="1">{#N/A,#N/A,FALSE,"Aging Summary";#N/A,#N/A,FALSE,"Ratio Analysis";#N/A,#N/A,FALSE,"Test 120 Day Accts";#N/A,#N/A,FALSE,"Tickmarks"}</definedName>
    <definedName name="dsa" hidden="1">#REF!</definedName>
    <definedName name="dsad" hidden="1">[12]Summary!#REF!</definedName>
    <definedName name="dsaddasd" hidden="1">[12]Summary!#REF!</definedName>
    <definedName name="DSAF" hidden="1">{#N/A,#N/A,FALSE,"Aging Summary";#N/A,#N/A,FALSE,"Ratio Analysis";#N/A,#N/A,FALSE,"Test 120 Day Accts";#N/A,#N/A,FALSE,"Tickmarks"}</definedName>
    <definedName name="dssss" hidden="1">#REF!</definedName>
    <definedName name="dtgryh" hidden="1">{#N/A,#N/A,FALSE,"Aging Summary";#N/A,#N/A,FALSE,"Ratio Analysis";#N/A,#N/A,FALSE,"Test 120 Day Accts";#N/A,#N/A,FALSE,"Tickmarks"}</definedName>
    <definedName name="dw" hidden="1">{#N/A,#N/A,TRUE,"PESQ";#N/A,#N/A,TRUE,"REG.";#N/A,#N/A,TRUE,"MAN";#N/A,#N/A,TRUE,"IMREF";#N/A,#N/A,TRUE,"TOTSILV";#N/A,#N/A,TRUE,"GERAL";#N/A,#N/A,TRUE,"EST";#N/A,#N/A,TRUE,"COL.";#N/A,#N/A,TRUE,"ATIVIDADE"}</definedName>
    <definedName name="dwed" hidden="1">[9]OpRev!#REF!</definedName>
    <definedName name="edwfgwegwerhgre" hidden="1">[12]Summary!#REF!</definedName>
    <definedName name="eeeee" hidden="1">{#N/A,#N/A,FALSE,"Aging Summary";#N/A,#N/A,FALSE,"Ratio Analysis";#N/A,#N/A,FALSE,"Test 120 Day Accts";#N/A,#N/A,FALSE,"Tickmarks"}</definedName>
    <definedName name="eeeeeeeee" hidden="1">{#N/A,#N/A,FALSE,"Aging Summary";#N/A,#N/A,FALSE,"Ratio Analysis";#N/A,#N/A,FALSE,"Test 120 Day Accts";#N/A,#N/A,FALSE,"Tickmarks"}</definedName>
    <definedName name="ela" hidden="1">{#N/A,#N/A,FALSE,"Aging Summary";#N/A,#N/A,FALSE,"Ratio Analysis";#N/A,#N/A,FALSE,"Test 120 Day Accts";#N/A,#N/A,FALSE,"Tickmarks"}</definedName>
    <definedName name="eli" hidden="1">{#N/A,#N/A,FALSE,"Aging Summary";#N/A,#N/A,FALSE,"Ratio Analysis";#N/A,#N/A,FALSE,"Test 120 Day Accts";#N/A,#N/A,FALSE,"Tickmarks"}</definedName>
    <definedName name="EMp" hidden="1">#REF!</definedName>
    <definedName name="enerdez" hidden="1">{"Econ Consolidado",#N/A,FALSE,"Econ Consol";"Fluxo de Caixa",#N/A,FALSE,"Fluxo Caixa";"Investimentos",#N/A,FALSE,"Investimentos"}</definedName>
    <definedName name="era" hidden="1">{#N/A,#N/A,FALSE,"Aging Summary";#N/A,#N/A,FALSE,"Ratio Analysis";#N/A,#N/A,FALSE,"Test 120 Day Accts";#N/A,#N/A,FALSE,"Tickmarks"}</definedName>
    <definedName name="ERD" hidden="1">{"EconCons",#N/A,FALSE,"Econômico - Consolidado";"EconCim",#N/A,FALSE,"Econômico - Cimento";"EconCal",#N/A,FALSE,"Econômico - Cal e Outros";"EconVC",#N/A,FALSE,"Econômico - VC"}</definedName>
    <definedName name="ereeee" hidden="1">{#N/A,#N/A,FALSE,"Aging Summary";#N/A,#N/A,FALSE,"Ratio Analysis";#N/A,#N/A,FALSE,"Test 120 Day Accts";#N/A,#N/A,FALSE,"Tickmarks"}</definedName>
    <definedName name="erer" hidden="1">{#N/A,#N/A,FALSE,"DADBAS";#N/A,#N/A,FALSE,"CUSCO";#N/A,#N/A,FALSE,"CUSMAD";#N/A,#N/A,FALSE,"SELEÇÃO"}</definedName>
    <definedName name="errrrrrrrrr" hidden="1">{#N/A,#N/A,FALSE,"Aging Summary";#N/A,#N/A,FALSE,"Ratio Analysis";#N/A,#N/A,FALSE,"Test 120 Day Accts";#N/A,#N/A,FALSE,"Tickmarks"}</definedName>
    <definedName name="erthu" hidden="1">{#N/A,#N/A,FALSE,"Aging Summary";#N/A,#N/A,FALSE,"Ratio Analysis";#N/A,#N/A,FALSE,"Test 120 Day Accts";#N/A,#N/A,FALSE,"Tickmarks"}</definedName>
    <definedName name="ES" hidden="1">{#N/A,#N/A,FALSE,"FLAMINGO ";#N/A,#N/A,FALSE,"SYNTEPAN ";#N/A,#N/A,FALSE,"CONSOLIDADO ";#N/A,#N/A,FALSE,"LEAD CORAL "}</definedName>
    <definedName name="ESS" hidden="1">{#N/A,#N/A,FALSE,"Aging Summary";#N/A,#N/A,FALSE,"Ratio Analysis";#N/A,#N/A,FALSE,"Test 120 Day Accts";#N/A,#N/A,FALSE,"Tickmarks"}</definedName>
    <definedName name="este" hidden="1">{"Index",#N/A,FALSE,"Index"}</definedName>
    <definedName name="et" hidden="1">#REF!</definedName>
    <definedName name="EV__LASTREFTIME__" hidden="1">41512.5513657407</definedName>
    <definedName name="Evol." hidden="1">{"Econ Consolidado",#N/A,FALSE,"Econ Consol";"Fluxo de Caixa",#N/A,FALSE,"Fluxo Caixa";"Investimentos",#N/A,FALSE,"Investimentos"}</definedName>
    <definedName name="evol1" hidden="1">{"Econ Consolidado",#N/A,FALSE,"Econ Consol";"Fluxo de Caixa",#N/A,FALSE,"Fluxo Caixa";"Investimentos",#N/A,FALSE,"Investimentos"}</definedName>
    <definedName name="EWE" hidden="1">{#N/A,#N/A,FALSE,"Aging Summary";#N/A,#N/A,FALSE,"Ratio Analysis";#N/A,#N/A,FALSE,"Test 120 Day Accts";#N/A,#N/A,FALSE,"Tickmarks"}</definedName>
    <definedName name="EWQ" hidden="1">#REF!</definedName>
    <definedName name="ewrqeq" hidden="1">#REF!</definedName>
    <definedName name="ewrwe" hidden="1">{#N/A,#N/A,FALSE,"Aging Summary";#N/A,#N/A,FALSE,"Ratio Analysis";#N/A,#N/A,FALSE,"Test 120 Day Accts";#N/A,#N/A,FALSE,"Tickmarks"}</definedName>
    <definedName name="exemplo" hidden="1">{"Rio Branco",#N/A,FALSE,"Rio Branco";"Itajaí",#N/A,FALSE,"Itajaí";"Pinheiro Machado",#N/A,FALSE,"PMachado";"Esteio",#N/A,FALSE,"Esteio"}</definedName>
    <definedName name="F.Dody" hidden="1">#REF!</definedName>
    <definedName name="fabio" hidden="1">{#N/A,#N/A,FALSE,"FLAMINGO ";#N/A,#N/A,FALSE,"SYNTEPAN ";#N/A,#N/A,FALSE,"CONSOLIDADO ";#N/A,#N/A,FALSE,"LEAD CORAL "}</definedName>
    <definedName name="fafdsfga" hidden="1">{#N/A,#N/A,FALSE,"Aging Summary";#N/A,#N/A,FALSE,"Ratio Analysis";#N/A,#N/A,FALSE,"Test 120 Day Accts";#N/A,#N/A,FALSE,"Tickmarks"}</definedName>
    <definedName name="fasfaasdg" hidden="1">{#N/A,#N/A,FALSE,"Aging Summary";#N/A,#N/A,FALSE,"Ratio Analysis";#N/A,#N/A,FALSE,"Test 120 Day Accts";#N/A,#N/A,FALSE,"Tickmarks"}</definedName>
    <definedName name="fau" hidden="1">[20]BP!#REF!</definedName>
    <definedName name="FCode" hidden="1">#REF!</definedName>
    <definedName name="fdfd" hidden="1">{"Output",#N/A,FALSE,"US_FL";"Output",#N/A,FALSE,"EUROPE_FL";"Output",#N/A,FALSE,"ASIA_FL"}</definedName>
    <definedName name="fdff" hidden="1">{#N/A,#N/A,FALSE,"Aging Summary";#N/A,#N/A,FALSE,"Ratio Analysis";#N/A,#N/A,FALSE,"Test 120 Day Accts";#N/A,#N/A,FALSE,"Tickmarks"}</definedName>
    <definedName name="fdsfdf" hidden="1">#N/A</definedName>
    <definedName name="feb" hidden="1">{#N/A,#N/A,FALSE,"Aging Summary";#N/A,#N/A,FALSE,"Ratio Analysis";#N/A,#N/A,FALSE,"Test 120 Day Accts";#N/A,#N/A,FALSE,"Tickmarks"}</definedName>
    <definedName name="febr" hidden="1">{#N/A,#N/A,FALSE,"Aging Summary";#N/A,#N/A,FALSE,"Ratio Analysis";#N/A,#N/A,FALSE,"Test 120 Day Accts";#N/A,#N/A,FALSE,"Tickmarks"}</definedName>
    <definedName name="february" hidden="1">{#N/A,#N/A,FALSE,"Aging Summary";#N/A,#N/A,FALSE,"Ratio Analysis";#N/A,#N/A,FALSE,"Test 120 Day Accts";#N/A,#N/A,FALSE,"Tickmarks"}</definedName>
    <definedName name="ferg" hidden="1">{#N/A,#N/A,FALSE,"Aging Summary";#N/A,#N/A,FALSE,"Ratio Analysis";#N/A,#N/A,FALSE,"Test 120 Day Accts";#N/A,#N/A,FALSE,"Tickmarks"}</definedName>
    <definedName name="FF" hidden="1">{#N/A,#N/A,FALSE,"Aging Summary";#N/A,#N/A,FALSE,"Ratio Analysis";#N/A,#N/A,FALSE,"Test 120 Day Accts";#N/A,#N/A,FALSE,"Tickmarks"}</definedName>
    <definedName name="ffddd" hidden="1">[1]LOADDAT!#REF!</definedName>
    <definedName name="ffefe" hidden="1">{"adj95mult",#N/A,FALSE,"COMPCO";"adj95est",#N/A,FALSE,"COMPCO"}</definedName>
    <definedName name="fff" hidden="1">{#N/A,#N/A,FALSE,"Aging Summary";#N/A,#N/A,FALSE,"Ratio Analysis";#N/A,#N/A,FALSE,"Test 120 Day Accts";#N/A,#N/A,FALSE,"Tickmarks"}</definedName>
    <definedName name="ffff" hidden="1">{"Econ Consolidado",#N/A,FALSE,"Econ Consol";"Fluxo de Caixa",#N/A,FALSE,"Fluxo Caixa";"Investimentos",#N/A,FALSE,"Investimentos"}</definedName>
    <definedName name="ffffff" hidden="1">{#N/A,#N/A,FALSE,"FLAMINGO ";#N/A,#N/A,FALSE,"SYNTEPAN ";#N/A,#N/A,FALSE,"CONSOLIDADO ";#N/A,#N/A,FALSE,"LEAD CORAL "}</definedName>
    <definedName name="ffffffff" hidden="1">{"EconCons",#N/A,FALSE,"Econômico - Consolidado";"EconCim",#N/A,FALSE,"Econômico - Cimento";"EconCal",#N/A,FALSE,"Econômico - Cal e Outros";"EconVC",#N/A,FALSE,"Econômico - VC"}</definedName>
    <definedName name="fffffffff" hidden="1">{#N/A,#N/A,FALSE,"Aging Summary";#N/A,#N/A,FALSE,"Ratio Analysis";#N/A,#N/A,FALSE,"Test 120 Day Accts";#N/A,#N/A,FALSE,"Tickmarks"}</definedName>
    <definedName name="FFG" hidden="1">{#N/A,#N/A,FALSE,"Aging Summary";#N/A,#N/A,FALSE,"Ratio Analysis";#N/A,#N/A,FALSE,"Test 120 Day Accts";#N/A,#N/A,FALSE,"Tickmarks"}</definedName>
    <definedName name="FFLFLFLFFLF" hidden="1">{"EconCons",#N/A,TRUE,"Econômico - Consolidado";"EconCim",#N/A,TRUE,"Econômico - Cimento";"EconCal",#N/A,TRUE,"Econômico - Cal e Outros";"CaixaCons",#N/A,TRUE,"Caixa - Consolidado";"CaixaCim",#N/A,TRUE,"Caixa - Cimento";"CaixaCal",#N/A,TRUE,"Caixa - Cal e Outros";"InvestCons",#N/A,TRUE,"Invest Consolidado"}</definedName>
    <definedName name="FFTY" hidden="1">{#N/A,#N/A,FALSE,"GERAL";#N/A,#N/A,FALSE,"012-96";#N/A,#N/A,FALSE,"018-96";#N/A,#N/A,FALSE,"027-96";#N/A,#N/A,FALSE,"059-96";#N/A,#N/A,FALSE,"076-96";#N/A,#N/A,FALSE,"019-97";#N/A,#N/A,FALSE,"021-97";#N/A,#N/A,FALSE,"022-97";#N/A,#N/A,FALSE,"028-97"}</definedName>
    <definedName name="fghg" hidden="1">{#N/A,#N/A,FALSE,"R-1";#N/A,#N/A,FALSE,"R-2";#N/A,#N/A,FALSE,"R-2A";#N/A,#N/A,FALSE,"R-3";#N/A,#N/A,FALSE,"R-4";#N/A,#N/A,FALSE,"R-4A";#N/A,#N/A,FALSE,"R-8";#N/A,#N/A,FALSE,"R-8A";#N/A,#N/A,FALSE,"R-11";#N/A,#N/A,FALSE,"R-11A";#N/A,#N/A,FALSE,"R-14.0";#N/A,#N/A,FALSE,"R-15";#N/A,#N/A,FALSE,"R-16.1"}</definedName>
    <definedName name="fhggfh" hidden="1">#N/A</definedName>
    <definedName name="FHS" hidden="1">{#N/A,#N/A,FALSE,"Aging Summary";#N/A,#N/A,FALSE,"Ratio Analysis";#N/A,#N/A,FALSE,"Test 120 Day Accts";#N/A,#N/A,FALSE,"Tickmarks"}</definedName>
    <definedName name="fiber" hidden="1">{#N/A,#N/A,FALSE,"Aging Summary";#N/A,#N/A,FALSE,"Ratio Analysis";#N/A,#N/A,FALSE,"Test 120 Day Accts";#N/A,#N/A,FALSE,"Tickmarks"}</definedName>
    <definedName name="FILL" hidden="1">#REF!</definedName>
    <definedName name="fjjashfja" hidden="1">#REF!</definedName>
    <definedName name="format" hidden="1">#REF!</definedName>
    <definedName name="formu" hidden="1">#N/A</definedName>
    <definedName name="Fretes" hidden="1">{#N/A,#N/A,FALSE,"FLAMINGO ";#N/A,#N/A,FALSE,"SYNTEPAN ";#N/A,#N/A,FALSE,"CONSOLIDADO ";#N/A,#N/A,FALSE,"LEAD CORAL "}</definedName>
    <definedName name="FRETES2" hidden="1">{#N/A,#N/A,FALSE,"FLAMINGO ";#N/A,#N/A,FALSE,"SYNTEPAN ";#N/A,#N/A,FALSE,"CONSOLIDADO ";#N/A,#N/A,FALSE,"LEAD CORAL "}</definedName>
    <definedName name="FRETESS" hidden="1">{#N/A,#N/A,FALSE,"FLAMINGO ";#N/A,#N/A,FALSE,"SYNTEPAN ";#N/A,#N/A,FALSE,"CONSOLIDADO ";#N/A,#N/A,FALSE,"LEAD CORAL "}</definedName>
    <definedName name="FSFG" hidden="1">{#N/A,#N/A,FALSE,"Aging Summary";#N/A,#N/A,FALSE,"Ratio Analysis";#N/A,#N/A,FALSE,"Test 120 Day Accts";#N/A,#N/A,FALSE,"Tickmarks"}</definedName>
    <definedName name="fuf" hidden="1">{#N/A,#N/A,FALSE,"Aging Summary";#N/A,#N/A,FALSE,"Ratio Analysis";#N/A,#N/A,FALSE,"Test 120 Day Accts";#N/A,#N/A,FALSE,"Tickmarks"}</definedName>
    <definedName name="galo" hidden="1">{#N/A,#N/A,FALSE,"GERAL";#N/A,#N/A,FALSE,"012-96";#N/A,#N/A,FALSE,"018-96";#N/A,#N/A,FALSE,"027-96";#N/A,#N/A,FALSE,"059-96";#N/A,#N/A,FALSE,"076-96";#N/A,#N/A,FALSE,"019-97";#N/A,#N/A,FALSE,"021-97";#N/A,#N/A,FALSE,"022-97";#N/A,#N/A,FALSE,"028-97"}</definedName>
    <definedName name="gas" hidden="1">{#N/A,#N/A,FALSE,"Aging Summary";#N/A,#N/A,FALSE,"Ratio Analysis";#N/A,#N/A,FALSE,"Test 120 Day Accts";#N/A,#N/A,FALSE,"Tickmarks"}</definedName>
    <definedName name="GDF" hidden="1">[12]Summary!#REF!</definedName>
    <definedName name="gfd" hidden="1">{#N/A,#N/A,FALSE,"Aging Summary";#N/A,#N/A,FALSE,"Ratio Analysis";#N/A,#N/A,FALSE,"Test 120 Day Accts";#N/A,#N/A,FALSE,"Tickmarks"}</definedName>
    <definedName name="gfhgf" hidden="1">#N/A</definedName>
    <definedName name="gfhh" hidden="1">#N/A</definedName>
    <definedName name="gg" hidden="1">2</definedName>
    <definedName name="ggg" hidden="1">{#N/A,#N/A,FALSE,"Aging Summary";#N/A,#N/A,FALSE,"Ratio Analysis";#N/A,#N/A,FALSE,"Test 120 Day Accts";#N/A,#N/A,FALSE,"Tickmarks"}</definedName>
    <definedName name="ggggg" hidden="1">{"CaixaCons",#N/A,FALSE,"Caixa - Consolidado";"CaixaCim",#N/A,FALSE,"Caixa - Cimento";"CaixaCal",#N/A,FALSE,"Caixa - Cal e Outros";"CaixaVC",#N/A,FALSE,"Caixa - VC"}</definedName>
    <definedName name="ggggggggg" hidden="1">{#N/A,#N/A,FALSE,"Aging Summary";#N/A,#N/A,FALSE,"Ratio Analysis";#N/A,#N/A,FALSE,"Test 120 Day Accts";#N/A,#N/A,FALSE,"Tickmarks"}</definedName>
    <definedName name="gggggggggg" hidden="1">{#N/A,#N/A,FALSE,"Aging Summary";#N/A,#N/A,FALSE,"Ratio Analysis";#N/A,#N/A,FALSE,"Test 120 Day Accts";#N/A,#N/A,FALSE,"Tickmarks"}</definedName>
    <definedName name="ghr" hidden="1">{#N/A,#N/A,FALSE,"Aging Summary";#N/A,#N/A,FALSE,"Ratio Analysis";#N/A,#N/A,FALSE,"Test 120 Day Accts";#N/A,#N/A,FALSE,"Tickmarks"}</definedName>
    <definedName name="GJK" hidden="1">{#N/A,#N/A,FALSE,"GERAL";#N/A,#N/A,FALSE,"012-96";#N/A,#N/A,FALSE,"018-96";#N/A,#N/A,FALSE,"027-96";#N/A,#N/A,FALSE,"059-96";#N/A,#N/A,FALSE,"076-96";#N/A,#N/A,FALSE,"019-97";#N/A,#N/A,FALSE,"021-97";#N/A,#N/A,FALSE,"022-97";#N/A,#N/A,FALSE,"028-97"}</definedName>
    <definedName name="gjsjg" hidden="1">{#N/A,#N/A,FALSE,"Aging Summary";#N/A,#N/A,FALSE,"Ratio Analysis";#N/A,#N/A,FALSE,"Test 120 Day Accts";#N/A,#N/A,FALSE,"Tickmarks"}</definedName>
    <definedName name="goldy001" hidden="1">{#N/A,#N/A,FALSE,"Aging Summary";#N/A,#N/A,FALSE,"Ratio Analysis";#N/A,#N/A,FALSE,"Test 120 Day Accts";#N/A,#N/A,FALSE,"Tickmarks"}</definedName>
    <definedName name="Gondi" hidden="1">{"report",#N/A,FALSE,"dataBase"}</definedName>
    <definedName name="Gondim" hidden="1">{"report",#N/A,FALSE,"dataBase"}</definedName>
    <definedName name="Gondim2" hidden="1">{"report",#N/A,FALSE,"dataBase"}</definedName>
    <definedName name="gretta" hidden="1">{TRUE,TRUE,-1.25,-15.5,484.5,278.25,FALSE,FALSE,TRUE,FALSE,0,5,#N/A,63,#N/A,7.47457627118644,22.5714285714286,1,FALSE,FALSE,3,TRUE,1,FALSE,100,"Swvu.LPERDAS.","ACwvu.LPERDAS.",#N/A,FALSE,FALSE,0,0,0,0,2,"","",FALSE,FALSE,FALSE,FALSE,1,90,#N/A,#N/A,"=R1C1:R650C11",FALSE,#N/A,#N/A,FALSE,FALSE,FALSE,1,65532,65532,FALSE,FALSE,TRUE,TRUE,TRUE}</definedName>
    <definedName name="GrpAcct1" hidden="1">"36.01.01.00"</definedName>
    <definedName name="GrpAcct2" hidden="1">"36.01.20.00"</definedName>
    <definedName name="GrpAcct3" hidden="1">"36.10.01.00"</definedName>
    <definedName name="GrpAcct4" hidden="1">"36.10.20.00"</definedName>
    <definedName name="GrpAcct5" hidden="1">"36.10.25.00"</definedName>
    <definedName name="GrpLevel" hidden="1">2</definedName>
    <definedName name="GS" hidden="1">#N/A</definedName>
    <definedName name="gsdg" hidden="1">{#N/A,#N/A,FALSE,"Aging Summary";#N/A,#N/A,FALSE,"Ratio Analysis";#N/A,#N/A,FALSE,"Test 120 Day Accts";#N/A,#N/A,FALSE,"Tickmarks"}</definedName>
    <definedName name="gsdgfs" hidden="1">{#N/A,#N/A,FALSE,"Aging Summary";#N/A,#N/A,FALSE,"Ratio Analysis";#N/A,#N/A,FALSE,"Test 120 Day Accts";#N/A,#N/A,FALSE,"Tickmarks"}</definedName>
    <definedName name="gsdgsdg" hidden="1">{#N/A,#N/A,FALSE,"Aging Summary";#N/A,#N/A,FALSE,"Ratio Analysis";#N/A,#N/A,FALSE,"Test 120 Day Accts";#N/A,#N/A,FALSE,"Tickmarks"}</definedName>
    <definedName name="gshs" hidden="1">{#N/A,#N/A,FALSE,"Aging Summary";#N/A,#N/A,FALSE,"Ratio Analysis";#N/A,#N/A,FALSE,"Test 120 Day Accts";#N/A,#N/A,FALSE,"Tickmarks"}</definedName>
    <definedName name="gtrh" hidden="1">{#N/A,#N/A,FALSE,"Aging Summary";#N/A,#N/A,FALSE,"Ratio Analysis";#N/A,#N/A,FALSE,"Test 120 Day Accts";#N/A,#N/A,FALSE,"Tickmarks"}</definedName>
    <definedName name="gtt" hidden="1">#REF!</definedName>
    <definedName name="gty" hidden="1">{"EconCons",#N/A,FALSE,"Econômico - Consolidado";"EconCim",#N/A,FALSE,"Econômico - Cimento";"EconCal",#N/A,FALSE,"Econômico - Cal e Outros";"EconVC",#N/A,FALSE,"Econômico - VC"}</definedName>
    <definedName name="Guaraniana" hidden="1">#REF!</definedName>
    <definedName name="GUI" hidden="1">{#N/A,#N/A,FALSE,"GERAL";#N/A,#N/A,FALSE,"012-96";#N/A,#N/A,FALSE,"018-96";#N/A,#N/A,FALSE,"027-96";#N/A,#N/A,FALSE,"059-96";#N/A,#N/A,FALSE,"076-96";#N/A,#N/A,FALSE,"019-97";#N/A,#N/A,FALSE,"021-97";#N/A,#N/A,FALSE,"022-97";#N/A,#N/A,FALSE,"028-97"}</definedName>
    <definedName name="gun" hidden="1">{#N/A,#N/A,FALSE,"Aging Summary";#N/A,#N/A,FALSE,"Ratio Analysis";#N/A,#N/A,FALSE,"Test 120 Day Accts";#N/A,#N/A,FALSE,"Tickmarks"}</definedName>
    <definedName name="gwotghalg" hidden="1">{#N/A,#N/A,FALSE,"Aging Summary";#N/A,#N/A,FALSE,"Ratio Analysis";#N/A,#N/A,FALSE,"Test 120 Day Accts";#N/A,#N/A,FALSE,"Tickmarks"}</definedName>
    <definedName name="Hal.3.1" hidden="1">#REF!</definedName>
    <definedName name="HAN" hidden="1">{#N/A,#N/A,FALSE,"Aging Summary";#N/A,#N/A,FALSE,"Ratio Analysis";#N/A,#N/A,FALSE,"Test 120 Day Accts";#N/A,#N/A,FALSE,"Tickmarks"}</definedName>
    <definedName name="hananan" hidden="1">#REF!</definedName>
    <definedName name="harvest" hidden="1">{#N/A,#N/A,FALSE,"Aging Summary";#N/A,#N/A,FALSE,"Ratio Analysis";#N/A,#N/A,FALSE,"Test 120 Day Accts";#N/A,#N/A,FALSE,"Tickmarks"}</definedName>
    <definedName name="hasdbgkja" hidden="1">{#N/A,#N/A,FALSE,"Aging Summary";#N/A,#N/A,FALSE,"Ratio Analysis";#N/A,#N/A,FALSE,"Test 120 Day Accts";#N/A,#N/A,FALSE,"Tickmarks"}</definedName>
    <definedName name="hasogian" hidden="1">{#N/A,#N/A,FALSE,"Aging Summary";#N/A,#N/A,FALSE,"Ratio Analysis";#N/A,#N/A,FALSE,"Test 120 Day Accts";#N/A,#N/A,FALSE,"Tickmarks"}</definedName>
    <definedName name="hdahkjsakF" hidden="1">{#N/A,#N/A,FALSE,"Aging Summary";#N/A,#N/A,FALSE,"Ratio Analysis";#N/A,#N/A,FALSE,"Test 120 Day Accts";#N/A,#N/A,FALSE,"Tickmarks"}</definedName>
    <definedName name="hddf" hidden="1">{#N/A,#N/A,FALSE,"Aging Summary";#N/A,#N/A,FALSE,"Ratio Analysis";#N/A,#N/A,FALSE,"Test 120 Day Accts";#N/A,#N/A,FALSE,"Tickmarks"}</definedName>
    <definedName name="helena" hidden="1">{#N/A,#N/A,FALSE,"Aging Summary";#N/A,#N/A,FALSE,"Ratio Analysis";#N/A,#N/A,FALSE,"Test 120 Day Accts";#N/A,#N/A,FALSE,"Tickmarks"}</definedName>
    <definedName name="hgf" hidden="1">#N/A</definedName>
    <definedName name="hgfhfhfg" hidden="1">{#N/A,#N/A,FALSE,"Aging Summary";#N/A,#N/A,FALSE,"Ratio Analysis";#N/A,#N/A,FALSE,"Test 120 Day Accts";#N/A,#N/A,FALSE,"Tickmarks"}</definedName>
    <definedName name="hhgfh" hidden="1">{#N/A,#N/A,FALSE,"Aging Summary";#N/A,#N/A,FALSE,"Ratio Analysis";#N/A,#N/A,FALSE,"Test 120 Day Accts";#N/A,#N/A,FALSE,"Tickmarks"}</definedName>
    <definedName name="hhh" hidden="1">'[22]4334-Summary'!#REF!</definedName>
    <definedName name="hhhh" hidden="1">[1]LOADDAT!#REF!</definedName>
    <definedName name="hhhhgffff" hidden="1">[1]LOADDAT!#REF!</definedName>
    <definedName name="hhhhh" hidden="1">{TRUE,TRUE,-1.25,-15.5,484.5,278.25,FALSE,FALSE,TRUE,FALSE,0,1,#N/A,551,#N/A,5.92592592592593,22.5714285714286,1,FALSE,FALSE,3,TRUE,1,FALSE,100,"Swvu.AFAC.","ACwvu.AFAC.",#N/A,FALSE,FALSE,0,0,0,0,2,"","",FALSE,FALSE,FALSE,FALSE,1,90,#N/A,#N/A,"=R1C1:R650C11",FALSE,#N/A,#N/A,FALSE,FALSE,FALSE,1,65532,65532,FALSE,FALSE,TRUE,TRUE,TRUE}</definedName>
    <definedName name="hhhhhhhh" hidden="1">'[22]4334-Summary'!#REF!</definedName>
    <definedName name="hi" hidden="1">{#N/A,#N/A,FALSE,"Aging Summary";#N/A,#N/A,FALSE,"Ratio Analysis";#N/A,#N/A,FALSE,"Test 120 Day Accts";#N/A,#N/A,FALSE,"Tickmarks"}</definedName>
    <definedName name="HiddenRows" hidden="1">#REF!</definedName>
    <definedName name="HR" hidden="1">#N/A</definedName>
    <definedName name="HTML_CodePage" hidden="1">1252</definedName>
    <definedName name="HTML_Control" hidden="1">{"'RELATÓRIO'!$A$1:$E$20","'RELATÓRIO'!$A$22:$D$34","'INTERNET'!$A$31:$G$58","'INTERNET'!$A$1:$G$28","'SÉRIE HISTÓRICA'!$A$167:$H$212","'SÉRIE HISTÓRICA'!$A$56:$H$101"}</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"C:\DIVULGAÇÃO INPC IPCA 2001\inpc0501.htm"</definedName>
    <definedName name="HTML_Title" hidden="1">""</definedName>
    <definedName name="huj" hidden="1">{#N/A,#N/A,FALSE,"Aging Summary";#N/A,#N/A,FALSE,"Ratio Analysis";#N/A,#N/A,FALSE,"Test 120 Day Accts";#N/A,#N/A,FALSE,"Tickmarks"}</definedName>
    <definedName name="hvncad" hidden="1">{#N/A,#N/A,FALSE,"Aging Summary";#N/A,#N/A,FALSE,"Ratio Analysis";#N/A,#N/A,FALSE,"Test 120 Day Accts";#N/A,#N/A,FALSE,"Tickmarks"}</definedName>
    <definedName name="II.3" hidden="1">{#N/A,#N/A,FALSE,"Aging Summary";#N/A,#N/A,FALSE,"Ratio Analysis";#N/A,#N/A,FALSE,"Test 120 Day Accts";#N/A,#N/A,FALSE,"Tickmarks"}</definedName>
    <definedName name="Img_ML_1c3d1n6n" hidden="1">"IMG_11"</definedName>
    <definedName name="Img_ML_1t5s6u1f" hidden="1">"IMG_6"</definedName>
    <definedName name="Img_ML_1y7a6c1t" hidden="1">"IMG_56"</definedName>
    <definedName name="Img_ML_2v6s9i5c" hidden="1">"IMG_11"</definedName>
    <definedName name="Img_ML_2x1b8j5c" hidden="1">"IMG_18"</definedName>
    <definedName name="Img_ML_3b3j3x9k" hidden="1">"IMG_56"</definedName>
    <definedName name="Img_ML_3c6e9c4g" hidden="1">"IMG_6"</definedName>
    <definedName name="Img_ML_3c7g1a7g" hidden="1">"IMG_3"</definedName>
    <definedName name="Img_ML_3e2q4k7i" hidden="1">"IMG_56"</definedName>
    <definedName name="Img_ML_3h2n3p4v" hidden="1">"IMG_11"</definedName>
    <definedName name="Img_ML_3p5d9q5j" hidden="1">"IMG_11"</definedName>
    <definedName name="Img_ML_3y1j4m2m" hidden="1">"IMG_6"</definedName>
    <definedName name="Img_ML_5h6q3g8u" hidden="1">"IMG_5"</definedName>
    <definedName name="Img_ML_6k9c9p4d" hidden="1">"IMG_4"</definedName>
    <definedName name="Img_ML_6r9u1n9k" hidden="1">"IMG_56"</definedName>
    <definedName name="Img_ML_6y9f7y3n" hidden="1">"IMG_56"</definedName>
    <definedName name="Img_ML_7g5e5e2b" hidden="1">"IMG_3"</definedName>
    <definedName name="Img_ML_7m5m4k3b" hidden="1">"IMG_56"</definedName>
    <definedName name="Img_ML_8b9j5t1p" hidden="1">"IMG_18"</definedName>
    <definedName name="Img_ML_8c2q5i2r" hidden="1">"IMG_6"</definedName>
    <definedName name="Img_ML_8h3m3i1m" hidden="1">"IMG_18"</definedName>
    <definedName name="Img_ML_8h7g4d4d" hidden="1">"IMG_3"</definedName>
    <definedName name="Img_ML_8j3w6p4c" hidden="1">"IMG_56"</definedName>
    <definedName name="Img_ML_8r1k8t4y" hidden="1">"IMG_18"</definedName>
    <definedName name="Img_ML_8s3q3c1i" hidden="1">"IMG_4"</definedName>
    <definedName name="Img_ML_9n1s4m5f" hidden="1">"IMG_6"</definedName>
    <definedName name="Img_Production_Breakdown" hidden="1">"IMG_3"</definedName>
    <definedName name="Imob" hidden="1">{#N/A,#N/A,FALSE,"Aging Summary";#N/A,#N/A,FALSE,"Ratio Analysis";#N/A,#N/A,FALSE,"Test 120 Day Accts";#N/A,#N/A,FALSE,"Tickmarks"}</definedName>
    <definedName name="Imobilizado" hidden="1">{#N/A,#N/A,FALSE,"Aging Summary";#N/A,#N/A,FALSE,"Ratio Analysis";#N/A,#N/A,FALSE,"Test 120 Day Accts";#N/A,#N/A,FALSE,"Tickmarks"}</definedName>
    <definedName name="int_ext_sel" hidden="1">1</definedName>
    <definedName name="Inventories" hidden="1">{"report",#N/A,FALSE,"dataBase"}</definedName>
    <definedName name="ioio" hidden="1">{#N/A,#N/A,FALSE,"Aging Summary";#N/A,#N/A,FALSE,"Ratio Analysis";#N/A,#N/A,FALSE,"Test 120 Day Accts";#N/A,#N/A,FALSE,"Tickmarks"}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DET_EST" hidden="1">"c12043"</definedName>
    <definedName name="IQ_ANALYST_DET_EST_THOM" hidden="1">"c12071"</definedName>
    <definedName name="IQ_ANALYST_EMAIL" hidden="1">"c13738"</definedName>
    <definedName name="IQ_ANALYST_NAME" hidden="1">"c13736"</definedName>
    <definedName name="IQ_ANALYST_NON_PER_DET_EST" hidden="1">"c12755"</definedName>
    <definedName name="IQ_ANALYST_NON_PER_DET_EST_THOM" hidden="1">"c12759"</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THOM" hidden="1">"c5094"</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CIQ_COL" hidden="1">"c11631"</definedName>
    <definedName name="IQ_AVG_INDUSTRY_REC_NO" hidden="1">"c4454"</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CIQ_COL" hidden="1">"c11719"</definedName>
    <definedName name="IQ_BV_SHARE_ACT_OR_EST_THOM" hidden="1">"c5312"</definedName>
    <definedName name="IQ_BV_SHARE_DET_EST" hidden="1">"c12047"</definedName>
    <definedName name="IQ_BV_SHARE_DET_EST_CURRENCY" hidden="1">"c12456"</definedName>
    <definedName name="IQ_BV_SHARE_DET_EST_CURRENCY_THOM" hidden="1">"c12476"</definedName>
    <definedName name="IQ_BV_SHARE_DET_EST_DATE" hidden="1">"c12200"</definedName>
    <definedName name="IQ_BV_SHARE_DET_EST_DATE_THOM" hidden="1">"c12225"</definedName>
    <definedName name="IQ_BV_SHARE_DET_EST_INCL" hidden="1">"c12339"</definedName>
    <definedName name="IQ_BV_SHARE_DET_EST_INCL_THOM" hidden="1">"c12359"</definedName>
    <definedName name="IQ_BV_SHARE_DET_EST_ORIGIN" hidden="1">"c12573"</definedName>
    <definedName name="IQ_BV_SHARE_DET_EST_ORIGIN_THOM" hidden="1">"c12595"</definedName>
    <definedName name="IQ_BV_SHARE_DET_EST_THOM" hidden="1">"c12075"</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CIQ_COL" hidden="1">"c11743"</definedName>
    <definedName name="IQ_CAL_Q_EST_THOM" hidden="1">"c6804"</definedName>
    <definedName name="IQ_CAL_Y" hidden="1">"c102"</definedName>
    <definedName name="IQ_CAL_Y_EST" hidden="1">"c6797"</definedName>
    <definedName name="IQ_CAL_Y_EST_CIQ" hidden="1">"c6809"</definedName>
    <definedName name="IQ_CAL_Y_EST_CIQ_COL" hidden="1">"c11744"</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CIQ_COL" hidden="1">"c11718"</definedName>
    <definedName name="IQ_CAPEX_ACT_OR_EST_THOM" hidden="1">"c5546"</definedName>
    <definedName name="IQ_CAPEX_BNK" hidden="1">"c110"</definedName>
    <definedName name="IQ_CAPEX_BR" hidden="1">"c111"</definedName>
    <definedName name="IQ_CAPEX_DET_EST" hidden="1">"c12048"</definedName>
    <definedName name="IQ_CAPEX_DET_EST_CURRENCY" hidden="1">"c12457"</definedName>
    <definedName name="IQ_CAPEX_DET_EST_CURRENCY_THOM" hidden="1">"c12477"</definedName>
    <definedName name="IQ_CAPEX_DET_EST_DATE" hidden="1">"c12201"</definedName>
    <definedName name="IQ_CAPEX_DET_EST_DATE_THOM" hidden="1">"c12226"</definedName>
    <definedName name="IQ_CAPEX_DET_EST_INCL" hidden="1">"c12340"</definedName>
    <definedName name="IQ_CAPEX_DET_EST_INCL_THOM" hidden="1">"c12360"</definedName>
    <definedName name="IQ_CAPEX_DET_EST_ORIGIN" hidden="1">"c12765"</definedName>
    <definedName name="IQ_CAPEX_DET_EST_ORIGIN_THOM" hidden="1">"c12596"</definedName>
    <definedName name="IQ_CAPEX_DET_EST_THOM" hidden="1">"c12076"</definedName>
    <definedName name="IQ_CAPEX_EST" hidden="1">"c3523"</definedName>
    <definedName name="IQ_CAPEX_EST_THOM" hidden="1">"c5502"</definedName>
    <definedName name="IQ_CAPEX_FIN" hidden="1">"c112"</definedName>
    <definedName name="IQ_CAPEX_GUIDANCE_CIQ" hidden="1">"c4562"</definedName>
    <definedName name="IQ_CAPEX_GUIDANCE_CIQ_COL" hidden="1">"c11211"</definedName>
    <definedName name="IQ_CAPEX_HIGH_EST" hidden="1">"c3524"</definedName>
    <definedName name="IQ_CAPEX_HIGH_EST_THOM" hidden="1">"c5504"</definedName>
    <definedName name="IQ_CAPEX_HIGH_GUIDANCE_CIQ" hidden="1">"c4592"</definedName>
    <definedName name="IQ_CAPEX_HIGH_GUIDANCE_CIQ_COL" hidden="1">"c11241"</definedName>
    <definedName name="IQ_CAPEX_INS" hidden="1">"c113"</definedName>
    <definedName name="IQ_CAPEX_LOW_EST" hidden="1">"c3525"</definedName>
    <definedName name="IQ_CAPEX_LOW_EST_THOM" hidden="1">"c5505"</definedName>
    <definedName name="IQ_CAPEX_LOW_GUIDANCE_CIQ" hidden="1">"c4632"</definedName>
    <definedName name="IQ_CAPEX_LOW_GUIDANCE_CIQ_COL" hidden="1">"c11281"</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PCT_REV" hidden="1">"c19144"</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DET_EST_CURRENCY_THOM" hidden="1">"c12478"</definedName>
    <definedName name="IQ_CASH_EPS_DET_EST_DATE_THOM" hidden="1">"c12227"</definedName>
    <definedName name="IQ_CASH_EPS_DET_EST_INCL_THOM" hidden="1">"c12361"</definedName>
    <definedName name="IQ_CASH_EPS_DET_EST_ORIGIN_THOM" hidden="1">"c12597"</definedName>
    <definedName name="IQ_CASH_EPS_DET_EST_THOM" hidden="1">"c12077"</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ACT_OR_EST_CIQ_COL" hidden="1">"c11215"</definedName>
    <definedName name="IQ_CASH_FLOW_EST" hidden="1">"c4153"</definedName>
    <definedName name="IQ_CASH_FLOW_GUIDANCE" hidden="1">"c4155"</definedName>
    <definedName name="IQ_CASH_FLOW_GUIDANCE_CIQ" hidden="1">"c4567"</definedName>
    <definedName name="IQ_CASH_FLOW_GUIDANCE_CIQ_COL" hidden="1">"c11216"</definedName>
    <definedName name="IQ_CASH_FLOW_HIGH_EST" hidden="1">"c4156"</definedName>
    <definedName name="IQ_CASH_FLOW_HIGH_GUIDANCE" hidden="1">"c4201"</definedName>
    <definedName name="IQ_CASH_FLOW_HIGH_GUIDANCE_CIQ" hidden="1">"c4613"</definedName>
    <definedName name="IQ_CASH_FLOW_HIGH_GUIDANCE_CIQ_COL" hidden="1">"c11262"</definedName>
    <definedName name="IQ_CASH_FLOW_LOW_EST" hidden="1">"c4157"</definedName>
    <definedName name="IQ_CASH_FLOW_LOW_GUIDANCE" hidden="1">"c4241"</definedName>
    <definedName name="IQ_CASH_FLOW_LOW_GUIDANCE_CIQ" hidden="1">"c4653"</definedName>
    <definedName name="IQ_CASH_FLOW_LOW_GUIDANCE_CIQ_COL" hidden="1">"c11302"</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EST" hidden="1">"c4163"</definedName>
    <definedName name="IQ_CASH_OPER_GUIDANCE_CIQ" hidden="1">"c4577"</definedName>
    <definedName name="IQ_CASH_OPER_GUIDANCE_CIQ_COL" hidden="1">"c11226"</definedName>
    <definedName name="IQ_CASH_OPER_HIGH_EST" hidden="1">"c4166"</definedName>
    <definedName name="IQ_CASH_OPER_HIGH_GUIDANCE_CIQ" hidden="1">"c4597"</definedName>
    <definedName name="IQ_CASH_OPER_HIGH_GUIDANCE_CIQ_COL" hidden="1">"c11246"</definedName>
    <definedName name="IQ_CASH_OPER_LOW_EST" hidden="1">"c4244"</definedName>
    <definedName name="IQ_CASH_OPER_LOW_GUIDANCE_CIQ" hidden="1">"c4637"</definedName>
    <definedName name="IQ_CASH_OPER_LOW_GUIDANCE_CIQ_COL" hidden="1">"c11286"</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GUIDANCE_CIQ" hidden="1">"c4776"</definedName>
    <definedName name="IQ_CASH_ST_INVEST_GUIDANCE_CIQ_COL" hidden="1">"c11423"</definedName>
    <definedName name="IQ_CASH_ST_INVEST_HIGH_EST" hidden="1">"c4251"</definedName>
    <definedName name="IQ_CASH_ST_INVEST_HIGH_GUIDANCE" hidden="1">"c4195"</definedName>
    <definedName name="IQ_CASH_ST_INVEST_HIGH_GUIDANCE_CIQ" hidden="1">"c4607"</definedName>
    <definedName name="IQ_CASH_ST_INVEST_HIGH_GUIDANCE_CIQ_COL" hidden="1">"c11256"</definedName>
    <definedName name="IQ_CASH_ST_INVEST_LOW_EST" hidden="1">"c4252"</definedName>
    <definedName name="IQ_CASH_ST_INVEST_LOW_GUIDANCE" hidden="1">"c4235"</definedName>
    <definedName name="IQ_CASH_ST_INVEST_LOW_GUIDANCE_CIQ" hidden="1">"c4647"</definedName>
    <definedName name="IQ_CASH_ST_INVEST_LOW_GUIDANCE_CIQ_COL" hidden="1">"c11296"</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CIQ_COL" hidden="1">"c11708"</definedName>
    <definedName name="IQ_CFPS_ACT_OR_EST_THOM" hidden="1">"c5301"</definedName>
    <definedName name="IQ_CFPS_DET_EST" hidden="1">"c12049"</definedName>
    <definedName name="IQ_CFPS_DET_EST_CURRENCY" hidden="1">"c12458"</definedName>
    <definedName name="IQ_CFPS_DET_EST_CURRENCY_THOM" hidden="1">"c12479"</definedName>
    <definedName name="IQ_CFPS_DET_EST_DATE" hidden="1">"c12202"</definedName>
    <definedName name="IQ_CFPS_DET_EST_DATE_THOM" hidden="1">"c12228"</definedName>
    <definedName name="IQ_CFPS_DET_EST_INCL" hidden="1">"c12341"</definedName>
    <definedName name="IQ_CFPS_DET_EST_INCL_THOM" hidden="1">"c12362"</definedName>
    <definedName name="IQ_CFPS_DET_EST_ORIGIN" hidden="1">"c12575"</definedName>
    <definedName name="IQ_CFPS_DET_EST_ORIGIN_THOM" hidden="1">"c12598"</definedName>
    <definedName name="IQ_CFPS_DET_EST_THOM" hidden="1">"c12078"</definedName>
    <definedName name="IQ_CFPS_EST" hidden="1">"c1667"</definedName>
    <definedName name="IQ_CFPS_EST_THOM" hidden="1">"c4006"</definedName>
    <definedName name="IQ_CFPS_GUIDANCE_CIQ" hidden="1">"c4782"</definedName>
    <definedName name="IQ_CFPS_GUIDANCE_CIQ_COL" hidden="1">"c11429"</definedName>
    <definedName name="IQ_CFPS_HIGH_EST" hidden="1">"c1669"</definedName>
    <definedName name="IQ_CFPS_HIGH_EST_THOM" hidden="1">"c4008"</definedName>
    <definedName name="IQ_CFPS_HIGH_GUIDANCE_CIQ" hidden="1">"c4579"</definedName>
    <definedName name="IQ_CFPS_HIGH_GUIDANCE_CIQ_COL" hidden="1">"c11228"</definedName>
    <definedName name="IQ_CFPS_LOW_EST" hidden="1">"c1670"</definedName>
    <definedName name="IQ_CFPS_LOW_EST_THOM" hidden="1">"c4009"</definedName>
    <definedName name="IQ_CFPS_LOW_GUIDANCE_CIQ" hidden="1">"c4619"</definedName>
    <definedName name="IQ_CFPS_LOW_GUIDANCE_CIQ_COL" hidden="1">"c11268"</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MO_FDIC" hidden="1">"c6406"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_ID_DET_EST" hidden="1">"c12045"</definedName>
    <definedName name="IQ_CONTRIB_ID_DET_EST_THOM" hidden="1">"c12073"</definedName>
    <definedName name="IQ_CONTRIB_ID_NON_PER_DET_EST" hidden="1">"c13824"</definedName>
    <definedName name="IQ_CONTRIB_ID_NON_PER_DET_EST_THOM" hidden="1">"c13826"</definedName>
    <definedName name="IQ_CONTRIB_NAME_DET_EST" hidden="1">"c12046"</definedName>
    <definedName name="IQ_CONTRIB_NAME_DET_EST_THOM" hidden="1">"c12074"</definedName>
    <definedName name="IQ_CONTRIB_NAME_NON_PER_DET_EST" hidden="1">"c12760"</definedName>
    <definedName name="IQ_CONTRIB_NAME_NON_PER_DET_EST_THOM" hidden="1">"c12764"</definedName>
    <definedName name="IQ_CONTRIB_REC_DET_EST" hidden="1">"c12051"</definedName>
    <definedName name="IQ_CONTRIB_REC_DET_EST_DATE" hidden="1">"c12204"</definedName>
    <definedName name="IQ_CONTRIB_REC_DET_EST_DATE_THOM" hidden="1">"c12230"</definedName>
    <definedName name="IQ_CONTRIB_REC_DET_EST_ORIGIN" hidden="1">"c12577"</definedName>
    <definedName name="IQ_CONTRIB_REC_DET_EST_ORIGIN_THOM" hidden="1">"c12600"</definedName>
    <definedName name="IQ_CONTRIB_REC_DET_EST_THOM" hidden="1">"c12080"</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ACT_OR_EST_CIQ_COL" hidden="1">"c11450"</definedName>
    <definedName name="IQ_DISTRIBUTABLE_CASH_EST" hidden="1">"c4277"</definedName>
    <definedName name="IQ_DISTRIBUTABLE_CASH_GUIDANCE_CIQ" hidden="1">"c4804"</definedName>
    <definedName name="IQ_DISTRIBUTABLE_CASH_GUIDANCE_CIQ_COL" hidden="1">"c11451"</definedName>
    <definedName name="IQ_DISTRIBUTABLE_CASH_HIGH_EST" hidden="1">"c4280"</definedName>
    <definedName name="IQ_DISTRIBUTABLE_CASH_HIGH_GUIDANCE_CIQ" hidden="1">"c4610"</definedName>
    <definedName name="IQ_DISTRIBUTABLE_CASH_HIGH_GUIDANCE_CIQ_COL" hidden="1">"c11259"</definedName>
    <definedName name="IQ_DISTRIBUTABLE_CASH_LOW_EST" hidden="1">"c4281"</definedName>
    <definedName name="IQ_DISTRIBUTABLE_CASH_LOW_GUIDANCE_CIQ" hidden="1">"c4650"</definedName>
    <definedName name="IQ_DISTRIBUTABLE_CASH_LOW_GUIDANCE_CIQ_COL" hidden="1">"c11299"</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ACT_OR_EST_CIQ_COL" hidden="1">"c11458"</definedName>
    <definedName name="IQ_DISTRIBUTABLE_CASH_SHARE_EST" hidden="1">"c4285"</definedName>
    <definedName name="IQ_DISTRIBUTABLE_CASH_SHARE_GUIDANCE_CIQ" hidden="1">"c4812"</definedName>
    <definedName name="IQ_DISTRIBUTABLE_CASH_SHARE_GUIDANCE_CIQ_COL" hidden="1">"c11459"</definedName>
    <definedName name="IQ_DISTRIBUTABLE_CASH_SHARE_HIGH_EST" hidden="1">"c4288"</definedName>
    <definedName name="IQ_DISTRIBUTABLE_CASH_SHARE_HIGH_GUIDANCE_CIQ" hidden="1">"c4611"</definedName>
    <definedName name="IQ_DISTRIBUTABLE_CASH_SHARE_HIGH_GUIDANCE_CIQ_COL" hidden="1">"c11260"</definedName>
    <definedName name="IQ_DISTRIBUTABLE_CASH_SHARE_LOW_EST" hidden="1">"c4289"</definedName>
    <definedName name="IQ_DISTRIBUTABLE_CASH_SHARE_LOW_GUIDANCE_CIQ" hidden="1">"c4651"</definedName>
    <definedName name="IQ_DISTRIBUTABLE_CASH_SHARE_LOW_GUIDANCE_CIQ_COL" hidden="1">"c11300"</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CIQ_COL" hidden="1">"c11709"</definedName>
    <definedName name="IQ_DPS_ACT_OR_EST_THOM" hidden="1">"c5302"</definedName>
    <definedName name="IQ_DPS_DET_EST" hidden="1">"c12052"</definedName>
    <definedName name="IQ_DPS_DET_EST_CURRENCY" hidden="1">"c12459"</definedName>
    <definedName name="IQ_DPS_DET_EST_CURRENCY_THOM" hidden="1">"c12480"</definedName>
    <definedName name="IQ_DPS_DET_EST_DATE" hidden="1">"c12205"</definedName>
    <definedName name="IQ_DPS_DET_EST_DATE_THOM" hidden="1">"c12231"</definedName>
    <definedName name="IQ_DPS_DET_EST_INCL" hidden="1">"c12342"</definedName>
    <definedName name="IQ_DPS_DET_EST_INCL_THOM" hidden="1">"c12363"</definedName>
    <definedName name="IQ_DPS_DET_EST_ORIGIN" hidden="1">"c12578"</definedName>
    <definedName name="IQ_DPS_DET_EST_ORIGIN_THOM" hidden="1">"c12601"</definedName>
    <definedName name="IQ_DPS_DET_EST_THOM" hidden="1">"c12081"</definedName>
    <definedName name="IQ_DPS_EST" hidden="1">"c1674"</definedName>
    <definedName name="IQ_DPS_EST_BOTTOM_UP" hidden="1">"c5493"</definedName>
    <definedName name="IQ_DPS_EST_THOM" hidden="1">"c4013"</definedName>
    <definedName name="IQ_DPS_GUIDANCE_CIQ" hidden="1">"c4827"</definedName>
    <definedName name="IQ_DPS_GUIDANCE_CIQ_COL" hidden="1">"c11474"</definedName>
    <definedName name="IQ_DPS_HIGH_EST" hidden="1">"c1676"</definedName>
    <definedName name="IQ_DPS_HIGH_EST_THOM" hidden="1">"c4015"</definedName>
    <definedName name="IQ_DPS_HIGH_GUIDANCE_CIQ" hidden="1">"c4580"</definedName>
    <definedName name="IQ_DPS_HIGH_GUIDANCE_CIQ_COL" hidden="1">"c11229"</definedName>
    <definedName name="IQ_DPS_LOW_EST" hidden="1">"c1677"</definedName>
    <definedName name="IQ_DPS_LOW_EST_THOM" hidden="1">"c4016"</definedName>
    <definedName name="IQ_DPS_LOW_GUIDANCE_CIQ" hidden="1">"c4620"</definedName>
    <definedName name="IQ_DPS_LOW_GUIDANCE_CIQ_COL" hidden="1">"c11269"</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CIQ_COL" hidden="1">"c11710"</definedName>
    <definedName name="IQ_EBIT_ACT_OR_EST_THOM" hidden="1">"c5303"</definedName>
    <definedName name="IQ_EBIT_DET_EST" hidden="1">"c12053"</definedName>
    <definedName name="IQ_EBIT_DET_EST_CURRENCY" hidden="1">"c12460"</definedName>
    <definedName name="IQ_EBIT_DET_EST_CURRENCY_THOM" hidden="1">"c12481"</definedName>
    <definedName name="IQ_EBIT_DET_EST_DATE" hidden="1">"c12206"</definedName>
    <definedName name="IQ_EBIT_DET_EST_DATE_THOM" hidden="1">"c12232"</definedName>
    <definedName name="IQ_EBIT_DET_EST_INCL" hidden="1">"c12343"</definedName>
    <definedName name="IQ_EBIT_DET_EST_INCL_THOM" hidden="1">"c12364"</definedName>
    <definedName name="IQ_EBIT_DET_EST_ORIGIN" hidden="1">"c12579"</definedName>
    <definedName name="IQ_EBIT_DET_EST_ORIGIN_THOM" hidden="1">"c12602"</definedName>
    <definedName name="IQ_EBIT_DET_EST_THOM" hidden="1">"c12082"</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UIDANCE_CIQ" hidden="1">"c4828"</definedName>
    <definedName name="IQ_EBIT_GUIDANCE_CIQ_COL" hidden="1">"c11475"</definedName>
    <definedName name="IQ_EBIT_GW_ACT_OR_EST" hidden="1">"c4306"</definedName>
    <definedName name="IQ_EBIT_GW_ACT_OR_EST_CIQ_COL" hidden="1">"c11478"</definedName>
    <definedName name="IQ_EBIT_GW_EST" hidden="1">"c4305"</definedName>
    <definedName name="IQ_EBIT_GW_GUIDANCE" hidden="1">"c4307"</definedName>
    <definedName name="IQ_EBIT_GW_GUIDANCE_CIQ" hidden="1">"c4832"</definedName>
    <definedName name="IQ_EBIT_GW_GUIDANCE_CIQ_COL" hidden="1">"c11479"</definedName>
    <definedName name="IQ_EBIT_GW_HIGH_EST" hidden="1">"c4308"</definedName>
    <definedName name="IQ_EBIT_GW_HIGH_GUIDANCE" hidden="1">"c4171"</definedName>
    <definedName name="IQ_EBIT_GW_HIGH_GUIDANCE_CIQ" hidden="1">"c4583"</definedName>
    <definedName name="IQ_EBIT_GW_HIGH_GUIDANCE_CIQ_COL" hidden="1">"c11232"</definedName>
    <definedName name="IQ_EBIT_GW_LOW_EST" hidden="1">"c4309"</definedName>
    <definedName name="IQ_EBIT_GW_LOW_GUIDANCE" hidden="1">"c4211"</definedName>
    <definedName name="IQ_EBIT_GW_LOW_GUIDANCE_CIQ" hidden="1">"c4623"</definedName>
    <definedName name="IQ_EBIT_GW_LOW_GUIDANCE_CIQ_COL" hidden="1">"c11272"</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EST" hidden="1">"c1684"</definedName>
    <definedName name="IQ_EBIT_LOW_EST_THOM" hidden="1">"c5108"</definedName>
    <definedName name="IQ_EBIT_LOW_GUIDANCE_CIQ" hidden="1">"c4624"</definedName>
    <definedName name="IQ_EBIT_LOW_GUIDANCE_CIQ_COL" hidden="1">"c11273"</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ACT_OR_EST_CIQ_COL" hidden="1">"c11488"</definedName>
    <definedName name="IQ_EBIT_SBC_EST" hidden="1">"c4315"</definedName>
    <definedName name="IQ_EBIT_SBC_GUIDANCE" hidden="1">"c4317"</definedName>
    <definedName name="IQ_EBIT_SBC_GUIDANCE_CIQ" hidden="1">"c4842"</definedName>
    <definedName name="IQ_EBIT_SBC_GUIDANCE_CIQ_COL" hidden="1">"c11489"</definedName>
    <definedName name="IQ_EBIT_SBC_GW_ACT_OR_EST" hidden="1">"c4320"</definedName>
    <definedName name="IQ_EBIT_SBC_GW_ACT_OR_EST_CIQ" hidden="1">"c4845"</definedName>
    <definedName name="IQ_EBIT_SBC_GW_ACT_OR_EST_CIQ_COL" hidden="1">"c11492"</definedName>
    <definedName name="IQ_EBIT_SBC_GW_EST" hidden="1">"c4319"</definedName>
    <definedName name="IQ_EBIT_SBC_GW_GUIDANCE" hidden="1">"c4321"</definedName>
    <definedName name="IQ_EBIT_SBC_GW_GUIDANCE_CIQ" hidden="1">"c4846"</definedName>
    <definedName name="IQ_EBIT_SBC_GW_GUIDANCE_CIQ_COL" hidden="1">"c11493"</definedName>
    <definedName name="IQ_EBIT_SBC_GW_HIGH_EST" hidden="1">"c4322"</definedName>
    <definedName name="IQ_EBIT_SBC_GW_HIGH_GUIDANCE" hidden="1">"c4193"</definedName>
    <definedName name="IQ_EBIT_SBC_GW_HIGH_GUIDANCE_CIQ" hidden="1">"c4605"</definedName>
    <definedName name="IQ_EBIT_SBC_GW_HIGH_GUIDANCE_CIQ_COL" hidden="1">"c11254"</definedName>
    <definedName name="IQ_EBIT_SBC_GW_LOW_EST" hidden="1">"c4323"</definedName>
    <definedName name="IQ_EBIT_SBC_GW_LOW_GUIDANCE" hidden="1">"c4233"</definedName>
    <definedName name="IQ_EBIT_SBC_GW_LOW_GUIDANCE_CIQ" hidden="1">"c4645"</definedName>
    <definedName name="IQ_EBIT_SBC_GW_LOW_GUIDANCE_CIQ_COL" hidden="1">"c11294"</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HIGH_GUIDANCE_CIQ" hidden="1">"c4604"</definedName>
    <definedName name="IQ_EBIT_SBC_HIGH_GUIDANCE_CIQ_COL" hidden="1">"c11253"</definedName>
    <definedName name="IQ_EBIT_SBC_LOW_EST" hidden="1">"c4329"</definedName>
    <definedName name="IQ_EBIT_SBC_LOW_GUIDANCE" hidden="1">"c4232"</definedName>
    <definedName name="IQ_EBIT_SBC_LOW_GUIDANCE_CIQ" hidden="1">"c4644"</definedName>
    <definedName name="IQ_EBIT_SBC_LOW_GUIDANCE_CIQ_COL" hidden="1">"c11293"</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ACT_OR_EST_THOM" hidden="1">"c5300"</definedName>
    <definedName name="IQ_EBITDA_CAPEX" hidden="1">"c19143"</definedName>
    <definedName name="IQ_EBITDA_CAPEX_INT" hidden="1">"c368"</definedName>
    <definedName name="IQ_EBITDA_CAPEX_OVER_TOTAL_IE" hidden="1">"c1370"</definedName>
    <definedName name="IQ_EBITDA_DET_EST" hidden="1">"c12054"</definedName>
    <definedName name="IQ_EBITDA_DET_EST_CURRENCY" hidden="1">"c12461"</definedName>
    <definedName name="IQ_EBITDA_DET_EST_CURRENCY_THOM" hidden="1">"c12482"</definedName>
    <definedName name="IQ_EBITDA_DET_EST_DATE" hidden="1">"c12207"</definedName>
    <definedName name="IQ_EBITDA_DET_EST_DATE_THOM" hidden="1">"c12233"</definedName>
    <definedName name="IQ_EBITDA_DET_EST_INCL" hidden="1">"c12344"</definedName>
    <definedName name="IQ_EBITDA_DET_EST_INCL_THOM" hidden="1">"c12365"</definedName>
    <definedName name="IQ_EBITDA_DET_EST_ORIGIN" hidden="1">"c12580"</definedName>
    <definedName name="IQ_EBITDA_DET_EST_ORIGIN_THOM" hidden="1">"c12603"</definedName>
    <definedName name="IQ_EBITDA_DET_EST_THOM" hidden="1">"c12083"</definedName>
    <definedName name="IQ_EBITDA_EQ_INC" hidden="1">"c3496"</definedName>
    <definedName name="IQ_EBITDA_EQ_INC_EXCL_SBC" hidden="1">"c3500"</definedName>
    <definedName name="IQ_EBITDA_EST" hidden="1">"c369"</definedName>
    <definedName name="IQ_EBITDA_EST_CIQ" hidden="1">"c3622"</definedName>
    <definedName name="IQ_EBITDA_EST_THOM" hidden="1">"c3658"</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EST_THOM" hidden="1">"c3660"</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THOM" hidden="1">"c3661"</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MEDIAN_EST_THOM" hidden="1">"c3659"</definedName>
    <definedName name="IQ_EBITDA_NUM_EST" hidden="1">"c374"</definedName>
    <definedName name="IQ_EBITDA_NUM_EST_CIQ" hidden="1">"c3626"</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ACT_OR_EST_CIQ_COL" hidden="1">"c11509"</definedName>
    <definedName name="IQ_EBITDA_SBC_EST" hidden="1">"c4336"</definedName>
    <definedName name="IQ_EBITDA_SBC_GUIDANCE" hidden="1">"c4338"</definedName>
    <definedName name="IQ_EBITDA_SBC_GUIDANCE_CIQ" hidden="1">"c4863"</definedName>
    <definedName name="IQ_EBITDA_SBC_GUIDANCE_CIQ_COL" hidden="1">"c11510"</definedName>
    <definedName name="IQ_EBITDA_SBC_HIGH_EST" hidden="1">"c4339"</definedName>
    <definedName name="IQ_EBITDA_SBC_HIGH_GUIDANCE" hidden="1">"c4194"</definedName>
    <definedName name="IQ_EBITDA_SBC_HIGH_GUIDANCE_CIQ" hidden="1">"c4606"</definedName>
    <definedName name="IQ_EBITDA_SBC_HIGH_GUIDANCE_CIQ_COL" hidden="1">"c11255"</definedName>
    <definedName name="IQ_EBITDA_SBC_LOW_EST" hidden="1">"c4340"</definedName>
    <definedName name="IQ_EBITDA_SBC_LOW_GUIDANCE" hidden="1">"c4234"</definedName>
    <definedName name="IQ_EBITDA_SBC_LOW_GUIDANCE_CIQ" hidden="1">"c4646"</definedName>
    <definedName name="IQ_EBITDA_SBC_LOW_GUIDANCE_CIQ_COL" hidden="1">"c11295"</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 hidden="1">"c4350"</definedName>
    <definedName name="IQ_EBT_SBC_ACT_OR_EST_CIQ" hidden="1">"c4875"</definedName>
    <definedName name="IQ_EBT_SBC_ACT_OR_EST_CIQ_COL" hidden="1">"c11522"</definedName>
    <definedName name="IQ_EBT_SBC_EST" hidden="1">"c4349"</definedName>
    <definedName name="IQ_EBT_SBC_GUIDANCE" hidden="1">"c4351"</definedName>
    <definedName name="IQ_EBT_SBC_GUIDANCE_CIQ" hidden="1">"c4876"</definedName>
    <definedName name="IQ_EBT_SBC_GUIDANCE_CIQ_COL" hidden="1">"c11523"</definedName>
    <definedName name="IQ_EBT_SBC_GW_ACT_OR_EST" hidden="1">"c4354"</definedName>
    <definedName name="IQ_EBT_SBC_GW_ACT_OR_EST_CIQ" hidden="1">"c4879"</definedName>
    <definedName name="IQ_EBT_SBC_GW_ACT_OR_EST_CIQ_COL" hidden="1">"c11526"</definedName>
    <definedName name="IQ_EBT_SBC_GW_EST" hidden="1">"c4353"</definedName>
    <definedName name="IQ_EBT_SBC_GW_GUIDANCE" hidden="1">"c4355"</definedName>
    <definedName name="IQ_EBT_SBC_GW_GUIDANCE_CIQ" hidden="1">"c4880"</definedName>
    <definedName name="IQ_EBT_SBC_GW_GUIDANCE_CIQ_COL" hidden="1">"c11527"</definedName>
    <definedName name="IQ_EBT_SBC_GW_HIGH_EST" hidden="1">"c4356"</definedName>
    <definedName name="IQ_EBT_SBC_GW_HIGH_GUIDANCE" hidden="1">"c4191"</definedName>
    <definedName name="IQ_EBT_SBC_GW_HIGH_GUIDANCE_CIQ" hidden="1">"c4603"</definedName>
    <definedName name="IQ_EBT_SBC_GW_HIGH_GUIDANCE_CIQ_COL" hidden="1">"c11252"</definedName>
    <definedName name="IQ_EBT_SBC_GW_LOW_EST" hidden="1">"c4357"</definedName>
    <definedName name="IQ_EBT_SBC_GW_LOW_GUIDANCE" hidden="1">"c4231"</definedName>
    <definedName name="IQ_EBT_SBC_GW_LOW_GUIDANCE_CIQ" hidden="1">"c4643"</definedName>
    <definedName name="IQ_EBT_SBC_GW_LOW_GUIDANCE_CIQ_COL" hidden="1">"c11292"</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HIGH_GUIDANCE_CIQ" hidden="1">"c4602"</definedName>
    <definedName name="IQ_EBT_SBC_HIGH_GUIDANCE_CIQ_COL" hidden="1">"c11251"</definedName>
    <definedName name="IQ_EBT_SBC_LOW_EST" hidden="1">"c4363"</definedName>
    <definedName name="IQ_EBT_SBC_LOW_GUIDANCE" hidden="1">"c4230"</definedName>
    <definedName name="IQ_EBT_SBC_LOW_GUIDANCE_CIQ" hidden="1">"c4642"</definedName>
    <definedName name="IQ_EBT_SBC_LOW_GUIDANCE_CIQ_COL" hidden="1">"c11291"</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ITLEMENT_DET_EST" hidden="1">"c12044"</definedName>
    <definedName name="IQ_ENTITLEMENT_DET_EST_THOM" hidden="1">"c12072"</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CT_OR_EST_THOM" hidden="1">"c5298"</definedName>
    <definedName name="IQ_EPS_AP" hidden="1">"c8880"</definedName>
    <definedName name="IQ_EPS_AP_ABS" hidden="1">"c8899"</definedName>
    <definedName name="IQ_EPS_DET_EST" hidden="1">"c13571"</definedName>
    <definedName name="IQ_EPS_DET_EST_CURRENCY" hidden="1">"c13583"</definedName>
    <definedName name="IQ_EPS_DET_EST_CURRENCY_THOM" hidden="1">"c12484"</definedName>
    <definedName name="IQ_EPS_DET_EST_DATE" hidden="1">"c13575"</definedName>
    <definedName name="IQ_EPS_DET_EST_DATE_THOM" hidden="1">"c12235"</definedName>
    <definedName name="IQ_EPS_DET_EST_INCL" hidden="1">"c13587"</definedName>
    <definedName name="IQ_EPS_DET_EST_INCL_THOM" hidden="1">"c12367"</definedName>
    <definedName name="IQ_EPS_DET_EST_ORIGIN" hidden="1">"c13579"</definedName>
    <definedName name="IQ_EPS_DET_EST_ORIGIN_THOM" hidden="1">"c12605"</definedName>
    <definedName name="IQ_EPS_DET_EST_THOM" hidden="1">"c12085"</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THOM" hidden="1">"c5290"</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DET_EST" hidden="1">"c12056"</definedName>
    <definedName name="IQ_EPS_GW_DET_EST_CURRENCY" hidden="1">"c12463"</definedName>
    <definedName name="IQ_EPS_GW_DET_EST_CURRENCY_THOM" hidden="1">"c12485"</definedName>
    <definedName name="IQ_EPS_GW_DET_EST_DATE" hidden="1">"c12209"</definedName>
    <definedName name="IQ_EPS_GW_DET_EST_DATE_THOM" hidden="1">"c12236"</definedName>
    <definedName name="IQ_EPS_GW_DET_EST_INCL" hidden="1">"c12346"</definedName>
    <definedName name="IQ_EPS_GW_DET_EST_INCL_THOM" hidden="1">"c12368"</definedName>
    <definedName name="IQ_EPS_GW_DET_EST_ORIGIN" hidden="1">"c12582"</definedName>
    <definedName name="IQ_EPS_GW_DET_EST_ORIGIN_THOM" hidden="1">"c12606"</definedName>
    <definedName name="IQ_EPS_GW_DET_EST_THOM" hidden="1">"c12086"</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EST_THOM" hidden="1">"c5135"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EST_THOM" hidden="1">"c5136"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THOM" hidden="1">"c5291"</definedName>
    <definedName name="IQ_EPS_LOW_EST" hidden="1">"c401"</definedName>
    <definedName name="IQ_EPS_LOW_EST_CIQ" hidden="1">"c4996"</definedName>
    <definedName name="IQ_EPS_LOW_EST_THOM" hidden="1">"c5292"</definedName>
    <definedName name="IQ_EPS_MEDIAN_EST" hidden="1">"c1661"</definedName>
    <definedName name="IQ_EPS_MEDIAN_EST_CIQ" hidden="1">"c4997"</definedName>
    <definedName name="IQ_EPS_MEDIAN_EST_THOM" hidden="1">"c5293"</definedName>
    <definedName name="IQ_EPS_NAME_AP" hidden="1">"c8918"</definedName>
    <definedName name="IQ_EPS_NAME_AP_ABS" hidden="1">"c8937"</definedName>
    <definedName name="IQ_EPS_NORM" hidden="1">"c1902"</definedName>
    <definedName name="IQ_EPS_NORM_DET_EST" hidden="1">"c12058"</definedName>
    <definedName name="IQ_EPS_NORM_DET_EST_CURRENCY" hidden="1">"c12465"</definedName>
    <definedName name="IQ_EPS_NORM_DET_EST_DATE" hidden="1">"c12211"</definedName>
    <definedName name="IQ_EPS_NORM_DET_EST_INCL" hidden="1">"c12348"</definedName>
    <definedName name="IQ_EPS_NORM_DET_EST_ORIGIN" hidden="1">"c12583"</definedName>
    <definedName name="IQ_EPS_NORM_DET_EST_ORIGIN_THOM" hidden="1">"c12607"</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DET_EST" hidden="1">"c12057"</definedName>
    <definedName name="IQ_EPS_REPORTED_DET_EST_CURRENCY" hidden="1">"c12464"</definedName>
    <definedName name="IQ_EPS_REPORTED_DET_EST_CURRENCY_THOM" hidden="1">"c12486"</definedName>
    <definedName name="IQ_EPS_REPORTED_DET_EST_DATE" hidden="1">"c12210"</definedName>
    <definedName name="IQ_EPS_REPORTED_DET_EST_DATE_THOM" hidden="1">"c12237"</definedName>
    <definedName name="IQ_EPS_REPORTED_DET_EST_INCL" hidden="1">"c12347"</definedName>
    <definedName name="IQ_EPS_REPORTED_DET_EST_INCL_THOM" hidden="1">"c12369"</definedName>
    <definedName name="IQ_EPS_REPORTED_DET_EST_ORIGIN" hidden="1">"c12772"</definedName>
    <definedName name="IQ_EPS_REPORTED_DET_EST_ORIGIN_THOM" hidden="1">"c13511"</definedName>
    <definedName name="IQ_EPS_REPORTED_DET_EST_THOM" hidden="1">"c12087"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ACT_OR_EST_CIQ_COL" hidden="1">"c11548"</definedName>
    <definedName name="IQ_EPS_SBC_EST" hidden="1">"c4375"</definedName>
    <definedName name="IQ_EPS_SBC_GUIDANCE" hidden="1">"c4377"</definedName>
    <definedName name="IQ_EPS_SBC_GUIDANCE_CIQ" hidden="1">"c4902"</definedName>
    <definedName name="IQ_EPS_SBC_GUIDANCE_CIQ_COL" hidden="1">"c11549"</definedName>
    <definedName name="IQ_EPS_SBC_GW_ACT_OR_EST" hidden="1">"c4380"</definedName>
    <definedName name="IQ_EPS_SBC_GW_ACT_OR_EST_CIQ" hidden="1">"c4905"</definedName>
    <definedName name="IQ_EPS_SBC_GW_ACT_OR_EST_CIQ_COL" hidden="1">"c11552"</definedName>
    <definedName name="IQ_EPS_SBC_GW_EST" hidden="1">"c4379"</definedName>
    <definedName name="IQ_EPS_SBC_GW_GUIDANCE" hidden="1">"c4381"</definedName>
    <definedName name="IQ_EPS_SBC_GW_GUIDANCE_CIQ" hidden="1">"c4906"</definedName>
    <definedName name="IQ_EPS_SBC_GW_GUIDANCE_CIQ_COL" hidden="1">"c11553"</definedName>
    <definedName name="IQ_EPS_SBC_GW_HIGH_EST" hidden="1">"c4382"</definedName>
    <definedName name="IQ_EPS_SBC_GW_HIGH_GUIDANCE" hidden="1">"c4189"</definedName>
    <definedName name="IQ_EPS_SBC_GW_HIGH_GUIDANCE_CIQ" hidden="1">"c4601"</definedName>
    <definedName name="IQ_EPS_SBC_GW_HIGH_GUIDANCE_CIQ_COL" hidden="1">"c11250"</definedName>
    <definedName name="IQ_EPS_SBC_GW_LOW_EST" hidden="1">"c4383"</definedName>
    <definedName name="IQ_EPS_SBC_GW_LOW_GUIDANCE" hidden="1">"c4229"</definedName>
    <definedName name="IQ_EPS_SBC_GW_LOW_GUIDANCE_CIQ" hidden="1">"c4641"</definedName>
    <definedName name="IQ_EPS_SBC_GW_LOW_GUIDANCE_CIQ_COL" hidden="1">"c11290"</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HIGH_GUIDANCE_CIQ" hidden="1">"c4600"</definedName>
    <definedName name="IQ_EPS_SBC_HIGH_GUIDANCE_CIQ_COL" hidden="1">"c11249"</definedName>
    <definedName name="IQ_EPS_SBC_LOW_EST" hidden="1">"c4389"</definedName>
    <definedName name="IQ_EPS_SBC_LOW_GUIDANCE" hidden="1">"c4228"</definedName>
    <definedName name="IQ_EPS_SBC_LOW_GUIDANCE_CIQ" hidden="1">"c4640"</definedName>
    <definedName name="IQ_EPS_SBC_LOW_GUIDANCE_CIQ_COL" hidden="1">"c11289"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CIQ_COL" hidden="1">"c11568"</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CIQ_COL" hidden="1">"c11579"</definedName>
    <definedName name="IQ_EST_ACT_FFO_SHARE" hidden="1">"c1666"</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DIFF_CIQ_COL" hidden="1">"c11213"</definedName>
    <definedName name="IQ_EST_CASH_FLOW_SURPRISE_PERCENT" hidden="1">"c4161"</definedName>
    <definedName name="IQ_EST_CASH_FLOW_SURPRISE_PERCENT_CIQ_COL" hidden="1">"c11222"</definedName>
    <definedName name="IQ_EST_CASH_OPER_DIFF" hidden="1">"c4162"</definedName>
    <definedName name="IQ_EST_CASH_OPER_DIFF_CIQ_COL" hidden="1">"c11223"</definedName>
    <definedName name="IQ_EST_CASH_OPER_SURPRISE_PERCENT" hidden="1">"c4248"</definedName>
    <definedName name="IQ_EST_CASH_OPER_SURPRISE_PERCENT_CIQ_COL" hidden="1">"c11421"</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THOM" hidden="1">"c5280"</definedName>
    <definedName name="IQ_EST_DATE" hidden="1">"c1634"</definedName>
    <definedName name="IQ_EST_DATE_CIQ" hidden="1">"c4770"</definedName>
    <definedName name="IQ_EST_DATE_THOM" hidden="1">"c5281"</definedName>
    <definedName name="IQ_EST_DISTRIBUTABLE_CASH_DIFF" hidden="1">"c4276"</definedName>
    <definedName name="IQ_EST_DISTRIBUTABLE_CASH_DIFF_CIQ_COL" hidden="1">"c11448"</definedName>
    <definedName name="IQ_EST_DISTRIBUTABLE_CASH_GROWTH_1YR" hidden="1">"c4413"</definedName>
    <definedName name="IQ_EST_DISTRIBUTABLE_CASH_GROWTH_1YR_CIQ_COL" hidden="1">"c11585"</definedName>
    <definedName name="IQ_EST_DISTRIBUTABLE_CASH_GROWTH_2YR" hidden="1">"c4414"</definedName>
    <definedName name="IQ_EST_DISTRIBUTABLE_CASH_GROWTH_2YR_CIQ_COL" hidden="1">"c11586"</definedName>
    <definedName name="IQ_EST_DISTRIBUTABLE_CASH_GROWTH_Q_1YR" hidden="1">"c4415"</definedName>
    <definedName name="IQ_EST_DISTRIBUTABLE_CASH_GROWTH_Q_1YR_CIQ_COL" hidden="1">"c11587"</definedName>
    <definedName name="IQ_EST_DISTRIBUTABLE_CASH_SEQ_GROWTH_Q" hidden="1">"c4416"</definedName>
    <definedName name="IQ_EST_DISTRIBUTABLE_CASH_SEQ_GROWTH_Q_CIQ_COL" hidden="1">"c11588"</definedName>
    <definedName name="IQ_EST_DISTRIBUTABLE_CASH_SHARE_DIFF" hidden="1">"c4284"</definedName>
    <definedName name="IQ_EST_DISTRIBUTABLE_CASH_SHARE_DIFF_CIQ_COL" hidden="1">"c11456"</definedName>
    <definedName name="IQ_EST_DISTRIBUTABLE_CASH_SHARE_GROWTH_1YR" hidden="1">"c4417"</definedName>
    <definedName name="IQ_EST_DISTRIBUTABLE_CASH_SHARE_GROWTH_1YR_CIQ_COL" hidden="1">"c11589"</definedName>
    <definedName name="IQ_EST_DISTRIBUTABLE_CASH_SHARE_GROWTH_2YR" hidden="1">"c4418"</definedName>
    <definedName name="IQ_EST_DISTRIBUTABLE_CASH_SHARE_GROWTH_2YR_CIQ_COL" hidden="1">"c11590"</definedName>
    <definedName name="IQ_EST_DISTRIBUTABLE_CASH_SHARE_GROWTH_Q_1YR" hidden="1">"c4419"</definedName>
    <definedName name="IQ_EST_DISTRIBUTABLE_CASH_SHARE_GROWTH_Q_1YR_CIQ_COL" hidden="1">"c11591"</definedName>
    <definedName name="IQ_EST_DISTRIBUTABLE_CASH_SHARE_SEQ_GROWTH_Q" hidden="1">"c4420"</definedName>
    <definedName name="IQ_EST_DISTRIBUTABLE_CASH_SHARE_SEQ_GROWTH_Q_CIQ_COL" hidden="1">"c11592"</definedName>
    <definedName name="IQ_EST_DISTRIBUTABLE_CASH_SHARE_SURPRISE_PERCENT" hidden="1">"c4293"</definedName>
    <definedName name="IQ_EST_DISTRIBUTABLE_CASH_SHARE_SURPRISE_PERCENT_CIQ_COL" hidden="1">"c11465"</definedName>
    <definedName name="IQ_EST_DISTRIBUTABLE_CASH_SURPRISE_PERCENT" hidden="1">"c4295"</definedName>
    <definedName name="IQ_EST_DISTRIBUTABLE_CASH_SURPRISE_PERCENT_CIQ_COL" hidden="1">"c11467"</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DIFF_CIQ_COL" hidden="1">"c11476"</definedName>
    <definedName name="IQ_EST_EBIT_GW_SURPRISE_PERCENT" hidden="1">"c4313"</definedName>
    <definedName name="IQ_EST_EBIT_GW_SURPRISE_PERCENT_CIQ_COL" hidden="1">"c11485"</definedName>
    <definedName name="IQ_EST_EBIT_SBC_DIFF" hidden="1">"c4314"</definedName>
    <definedName name="IQ_EST_EBIT_SBC_DIFF_CIQ_COL" hidden="1">"c11486"</definedName>
    <definedName name="IQ_EST_EBIT_SBC_GW_DIFF" hidden="1">"c4318"</definedName>
    <definedName name="IQ_EST_EBIT_SBC_GW_DIFF_CIQ_COL" hidden="1">"c11490"</definedName>
    <definedName name="IQ_EST_EBIT_SBC_GW_SURPRISE_PERCENT" hidden="1">"c4327"</definedName>
    <definedName name="IQ_EST_EBIT_SBC_GW_SURPRISE_PERCENT_CIQ_COL" hidden="1">"c11499"</definedName>
    <definedName name="IQ_EST_EBIT_SBC_SURPRISE_PERCENT" hidden="1">"c4333"</definedName>
    <definedName name="IQ_EST_EBIT_SBC_SURPRISE_PERCENT_CIQ_COL" hidden="1">"c11505"</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DIFF_CIQ_COL" hidden="1">"c11507"</definedName>
    <definedName name="IQ_EST_EBITDA_SBC_SURPRISE_PERCENT" hidden="1">"c4344"</definedName>
    <definedName name="IQ_EST_EBITDA_SBC_SURPRISE_PERCENT_CIQ_COL" hidden="1">"c11516"</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DIFF_CIQ_COL" hidden="1">"c11520"</definedName>
    <definedName name="IQ_EST_EBT_SBC_GW_DIFF" hidden="1">"c4352"</definedName>
    <definedName name="IQ_EST_EBT_SBC_GW_DIFF_CIQ_COL" hidden="1">"c11524"</definedName>
    <definedName name="IQ_EST_EBT_SBC_GW_SURPRISE_PERCENT" hidden="1">"c4361"</definedName>
    <definedName name="IQ_EST_EBT_SBC_GW_SURPRISE_PERCENT_CIQ_COL" hidden="1">"c11533"</definedName>
    <definedName name="IQ_EST_EBT_SBC_SURPRISE_PERCENT" hidden="1">"c4367"</definedName>
    <definedName name="IQ_EST_EBT_SBC_SURPRISE_PERCENT_CIQ_COL" hidden="1">"c11539"</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DIFF_CIQ_COL" hidden="1">"c11546"</definedName>
    <definedName name="IQ_EST_EPS_SBC_GW_DIFF" hidden="1">"c4378"</definedName>
    <definedName name="IQ_EST_EPS_SBC_GW_DIFF_CIQ_COL" hidden="1">"c11550"</definedName>
    <definedName name="IQ_EST_EPS_SBC_GW_SURPRISE_PERCENT" hidden="1">"c4387"</definedName>
    <definedName name="IQ_EST_EPS_SBC_GW_SURPRISE_PERCENT_CIQ_COL" hidden="1">"c11559"</definedName>
    <definedName name="IQ_EST_EPS_SBC_SURPRISE_PERCENT" hidden="1">"c4393"</definedName>
    <definedName name="IQ_EST_EPS_SBC_SURPRISE_PERCENT_CIQ_COL" hidden="1">"c11565"</definedName>
    <definedName name="IQ_EST_EPS_SEQ_GROWTH_Q" hidden="1">"c1764"</definedName>
    <definedName name="IQ_EST_EPS_SEQ_GROWTH_Q_CIQ" hidden="1">"c3690"</definedName>
    <definedName name="IQ_EST_EPS_SEQ_GROWTH_Q_THOM" hidden="1">"c5156"</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DIFF_CIQ_COL" hidden="1">"c11605"</definedName>
    <definedName name="IQ_EST_FFO_ADJ_GROWTH_1YR" hidden="1">"c4421"</definedName>
    <definedName name="IQ_EST_FFO_ADJ_GROWTH_1YR_CIQ_COL" hidden="1">"c11593"</definedName>
    <definedName name="IQ_EST_FFO_ADJ_GROWTH_2YR" hidden="1">"c4422"</definedName>
    <definedName name="IQ_EST_FFO_ADJ_GROWTH_2YR_CIQ_COL" hidden="1">"c11594"</definedName>
    <definedName name="IQ_EST_FFO_ADJ_GROWTH_Q_1YR" hidden="1">"c4423"</definedName>
    <definedName name="IQ_EST_FFO_ADJ_GROWTH_Q_1YR_CIQ_COL" hidden="1">"c11595"</definedName>
    <definedName name="IQ_EST_FFO_ADJ_SEQ_GROWTH_Q" hidden="1">"c4424"</definedName>
    <definedName name="IQ_EST_FFO_ADJ_SEQ_GROWTH_Q_CIQ_COL" hidden="1">"c11596"</definedName>
    <definedName name="IQ_EST_FFO_ADJ_SURPRISE_PERCENT" hidden="1">"c4442"</definedName>
    <definedName name="IQ_EST_FFO_ADJ_SURPRISE_PERCENT_CIQ_COL" hidden="1">"c11614"</definedName>
    <definedName name="IQ_EST_FFO_DIFF" hidden="1">"c4444"</definedName>
    <definedName name="IQ_EST_FFO_DIFF_CIQ_COL" hidden="1">"c11616"</definedName>
    <definedName name="IQ_EST_FFO_DIFF_THOM" hidden="1">"c5186"</definedName>
    <definedName name="IQ_EST_FFO_GROWTH_1YR" hidden="1">"c4425"</definedName>
    <definedName name="IQ_EST_FFO_GROWTH_1YR_CIQ_COL" hidden="1">"c11597"</definedName>
    <definedName name="IQ_EST_FFO_GROWTH_1YR_THOM" hidden="1">"c5170"</definedName>
    <definedName name="IQ_EST_FFO_GROWTH_2YR" hidden="1">"c4426"</definedName>
    <definedName name="IQ_EST_FFO_GROWTH_2YR_CIQ_COL" hidden="1">"c11598"</definedName>
    <definedName name="IQ_EST_FFO_GROWTH_2YR_THOM" hidden="1">"c5171"</definedName>
    <definedName name="IQ_EST_FFO_GROWTH_Q_1YR" hidden="1">"c4427"</definedName>
    <definedName name="IQ_EST_FFO_GROWTH_Q_1YR_CIQ_COL" hidden="1">"c11599"</definedName>
    <definedName name="IQ_EST_FFO_GROWTH_Q_1YR_THOM" hidden="1">"c5172"</definedName>
    <definedName name="IQ_EST_FFO_SEQ_GROWTH_Q" hidden="1">"c4428"</definedName>
    <definedName name="IQ_EST_FFO_SEQ_GROWTH_Q_CIQ_COL" hidden="1">"c11600"</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URPRISE_PERCENT" hidden="1">"c1870"</definedName>
    <definedName name="IQ_EST_FFO_SHARE_SURPRISE_PERCENT_THOM" hidden="1">"c5187"</definedName>
    <definedName name="IQ_EST_FFO_SURPRISE_PERCENT" hidden="1">"c4453"</definedName>
    <definedName name="IQ_EST_FFO_SURPRISE_PERCENT_CIQ_COL" hidden="1">"c11629"</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DIFF_CIQ_COL" hidden="1">"c11632"</definedName>
    <definedName name="IQ_EST_MAINT_CAPEX_GROWTH_1YR" hidden="1">"c4429"</definedName>
    <definedName name="IQ_EST_MAINT_CAPEX_GROWTH_1YR_CIQ_COL" hidden="1">"c11601"</definedName>
    <definedName name="IQ_EST_MAINT_CAPEX_GROWTH_2YR" hidden="1">"c4430"</definedName>
    <definedName name="IQ_EST_MAINT_CAPEX_GROWTH_2YR_CIQ_COL" hidden="1">"c11602"</definedName>
    <definedName name="IQ_EST_MAINT_CAPEX_GROWTH_Q_1YR" hidden="1">"c4431"</definedName>
    <definedName name="IQ_EST_MAINT_CAPEX_GROWTH_Q_1YR_CIQ_COL" hidden="1">"c11603"</definedName>
    <definedName name="IQ_EST_MAINT_CAPEX_SEQ_GROWTH_Q" hidden="1">"c4432"</definedName>
    <definedName name="IQ_EST_MAINT_CAPEX_SEQ_GROWTH_Q_CIQ_COL" hidden="1">"c11604"</definedName>
    <definedName name="IQ_EST_MAINT_CAPEX_SURPRISE_PERCENT" hidden="1">"c4465"</definedName>
    <definedName name="IQ_EST_MAINT_CAPEX_SURPRISE_PERCENT_CIQ_COL" hidden="1">"c11650"</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DIFF_CIQ_COL" hidden="1">"c11657"</definedName>
    <definedName name="IQ_EST_NI_SBC_GW_DIFF" hidden="1">"c4476"</definedName>
    <definedName name="IQ_EST_NI_SBC_GW_DIFF_CIQ_COL" hidden="1">"c11661"</definedName>
    <definedName name="IQ_EST_NI_SBC_GW_SURPRISE_PERCENT" hidden="1">"c4485"</definedName>
    <definedName name="IQ_EST_NI_SBC_GW_SURPRISE_PERCENT_CIQ_COL" hidden="1">"c11670"</definedName>
    <definedName name="IQ_EST_NI_SBC_SURPRISE_PERCENT" hidden="1">"c4491"</definedName>
    <definedName name="IQ_EST_NI_SBC_SURPRISE_PERCENT_CIQ_COL" hidden="1">"c11676"</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ERIOD_ID" hidden="1">"c13923"</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DIFF_CIQ_COL" hidden="1">"c11690"</definedName>
    <definedName name="IQ_EST_RECURRING_PROFIT_SHARE_SURPRISE_PERCENT" hidden="1">"c4515"</definedName>
    <definedName name="IQ_EST_RECURRING_PROFIT_SHARE_SURPRISE_PERCENT_CIQ_COL" hidden="1">"c11700"</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ACT_OR_EST_CIQ_COL" hidden="1">"c11607"</definedName>
    <definedName name="IQ_FFO_ADJ_EST" hidden="1">"c4434"</definedName>
    <definedName name="IQ_FFO_ADJ_GUIDANCE_CIQ" hidden="1">"c4961"</definedName>
    <definedName name="IQ_FFO_ADJ_GUIDANCE_CIQ_COL" hidden="1">"c11608"</definedName>
    <definedName name="IQ_FFO_ADJ_HIGH_EST" hidden="1">"c4437"</definedName>
    <definedName name="IQ_FFO_ADJ_HIGH_GUIDANCE_CIQ" hidden="1">"c4614"</definedName>
    <definedName name="IQ_FFO_ADJ_HIGH_GUIDANCE_CIQ_COL" hidden="1">"c11263"</definedName>
    <definedName name="IQ_FFO_ADJ_LOW_EST" hidden="1">"c4438"</definedName>
    <definedName name="IQ_FFO_ADJ_LOW_GUIDANCE_CIQ" hidden="1">"c4654"</definedName>
    <definedName name="IQ_FFO_ADJ_LOW_GUIDANCE_CIQ_COL" hidden="1">"c11303"</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CIQ_COL" hidden="1">"c11617"</definedName>
    <definedName name="IQ_FFO_EST_THOM" hidden="1">"c3999"</definedName>
    <definedName name="IQ_FFO_GUIDANCE_CIQ" hidden="1">"c4968"</definedName>
    <definedName name="IQ_FFO_GUIDANCE_CIQ_COL" hidden="1">"c11615"</definedName>
    <definedName name="IQ_FFO_HIGH_EST" hidden="1">"c4448"</definedName>
    <definedName name="IQ_FFO_HIGH_EST_CIQ_COL" hidden="1">"c11624"</definedName>
    <definedName name="IQ_FFO_HIGH_EST_THOM" hidden="1">"c4001"</definedName>
    <definedName name="IQ_FFO_HIGH_GUIDANCE_CIQ" hidden="1">"c4596"</definedName>
    <definedName name="IQ_FFO_HIGH_GUIDANCE_CIQ_COL" hidden="1">"c11245"</definedName>
    <definedName name="IQ_FFO_LOW_EST" hidden="1">"c4449"</definedName>
    <definedName name="IQ_FFO_LOW_EST_CIQ_COL" hidden="1">"c11625"</definedName>
    <definedName name="IQ_FFO_LOW_EST_THOM" hidden="1">"c4002"</definedName>
    <definedName name="IQ_FFO_LOW_GUIDANCE_CIQ" hidden="1">"c4636"</definedName>
    <definedName name="IQ_FFO_LOW_GUIDANCE_CIQ_COL" hidden="1">"c11285"</definedName>
    <definedName name="IQ_FFO_MEDIAN_EST" hidden="1">"c4450"</definedName>
    <definedName name="IQ_FFO_MEDIAN_EST_CIQ_COL" hidden="1">"c11626"</definedName>
    <definedName name="IQ_FFO_MEDIAN_EST_THOM" hidden="1">"c4000"</definedName>
    <definedName name="IQ_FFO_NUM_EST" hidden="1">"c4451"</definedName>
    <definedName name="IQ_FFO_NUM_EST_CIQ_COL" hidden="1">"c11627"</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"c2216"</definedName>
    <definedName name="IQ_FFO_SHARE_ACT_OR_EST_CIQ" hidden="1">"c4971"</definedName>
    <definedName name="IQ_FFO_SHARE_ACT_OR_EST_CIQ_COL" hidden="1">"c11618"</definedName>
    <definedName name="IQ_FFO_SHARE_EST" hidden="1">"c418"</definedName>
    <definedName name="IQ_FFO_SHARE_EST_DET_EST" hidden="1">"c12059"</definedName>
    <definedName name="IQ_FFO_SHARE_EST_DET_EST_CURRENCY" hidden="1">"c12466"</definedName>
    <definedName name="IQ_FFO_SHARE_EST_DET_EST_CURRENCY_THOM" hidden="1">"c12487"</definedName>
    <definedName name="IQ_FFO_SHARE_EST_DET_EST_DATE" hidden="1">"c12212"</definedName>
    <definedName name="IQ_FFO_SHARE_EST_DET_EST_DATE_THOM" hidden="1">"c12238"</definedName>
    <definedName name="IQ_FFO_SHARE_EST_DET_EST_INCL" hidden="1">"c12349"</definedName>
    <definedName name="IQ_FFO_SHARE_EST_DET_EST_INCL_THOM" hidden="1">"c12370"</definedName>
    <definedName name="IQ_FFO_SHARE_EST_DET_EST_ORIGIN" hidden="1">"c12722"</definedName>
    <definedName name="IQ_FFO_SHARE_EST_DET_EST_ORIGIN_THOM" hidden="1">"c12608"</definedName>
    <definedName name="IQ_FFO_SHARE_EST_DET_EST_THOM" hidden="1">"c12088"</definedName>
    <definedName name="IQ_FFO_SHARE_EST_THOM" hidden="1">"c3999"</definedName>
    <definedName name="IQ_FFO_SHARE_GUIDANCE_CIQ" hidden="1">"c4976"</definedName>
    <definedName name="IQ_FFO_SHARE_GUIDANCE_CIQ_COL" hidden="1">"c11623"</definedName>
    <definedName name="IQ_FFO_SHARE_HIGH_EST" hidden="1">"c419"</definedName>
    <definedName name="IQ_FFO_SHARE_HIGH_EST_THOM" hidden="1">"c4001"</definedName>
    <definedName name="IQ_FFO_SHARE_HIGH_GUIDANCE_CIQ" hidden="1">"c4615"</definedName>
    <definedName name="IQ_FFO_SHARE_HIGH_GUIDANCE_CIQ_COL" hidden="1">"c11264"</definedName>
    <definedName name="IQ_FFO_SHARE_LOW_EST" hidden="1">"c420"</definedName>
    <definedName name="IQ_FFO_SHARE_LOW_EST_THOM" hidden="1">"c4002"</definedName>
    <definedName name="IQ_FFO_SHARE_LOW_GUIDANCE_CIQ" hidden="1">"c4655"</definedName>
    <definedName name="IQ_FFO_SHARE_LOW_GUIDANCE_CIQ_COL" hidden="1">"c11304"</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CIQ_COL" hidden="1">"c11628"</definedName>
    <definedName name="IQ_FFO_STDDEV_EST_THOM" hidden="1">"c4004"</definedName>
    <definedName name="IQ_FFO_TOTAL_REVENUE" hidden="1">"c16060"</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Q_EST_THOM" hidden="1">"c6802"</definedName>
    <definedName name="IQ_FISCAL_Y" hidden="1">"c441"</definedName>
    <definedName name="IQ_FISCAL_Y_EST" hidden="1">"c6795"</definedName>
    <definedName name="IQ_FISCAL_Y_EST_CIQ" hidden="1">"c6807"</definedName>
    <definedName name="IQ_FISCAL_Y_EST_CIQ_COL" hidden="1">"c11742"</definedName>
    <definedName name="IQ_FISCAL_Y_EST_THOM" hidden="1">"c6803"</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DET_EST_DATE_THOM" hidden="1">"c12239"</definedName>
    <definedName name="IQ_GROSS_MARGIN_DET_EST_INCL_THOM" hidden="1">"c12371"</definedName>
    <definedName name="IQ_GROSS_MARGIN_DET_EST_ORIGIN_THOM" hidden="1">"c12609"</definedName>
    <definedName name="IQ_GROSS_MARGIN_DET_EST_THOM" hidden="1">"c12089"</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LOANS_FDIC" hidden="1">"c6365"</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BANK_RATIO" hidden="1">"c19134"</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GROWTH_DET_EST" hidden="1">"c12060"</definedName>
    <definedName name="IQ_LT_GROWTH_DET_EST_DATE" hidden="1">"c12213"</definedName>
    <definedName name="IQ_LT_GROWTH_DET_EST_DATE_THOM" hidden="1">"c12240"</definedName>
    <definedName name="IQ_LT_GROWTH_DET_EST_INCL" hidden="1">"c12350"</definedName>
    <definedName name="IQ_LT_GROWTH_DET_EST_INCL_THOM" hidden="1">"c12372"</definedName>
    <definedName name="IQ_LT_GROWTH_DET_EST_ORIGIN" hidden="1">"c12725"</definedName>
    <definedName name="IQ_LT_GROWTH_DET_EST_ORIGIN_THOM" hidden="1">"c12610"</definedName>
    <definedName name="IQ_LT_GROWTH_DET_EST_THOM" hidden="1">"c12090"</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ACT_OR_EST_CIQ_COL" hidden="1">"c11634"</definedName>
    <definedName name="IQ_MAINT_CAPEX_EST" hidden="1">"c4457"</definedName>
    <definedName name="IQ_MAINT_CAPEX_GUIDANCE_CIQ" hidden="1">"c4988"</definedName>
    <definedName name="IQ_MAINT_CAPEX_GUIDANCE_CIQ_COL" hidden="1">"c11635"</definedName>
    <definedName name="IQ_MAINT_CAPEX_HIGH_EST" hidden="1">"c4460"</definedName>
    <definedName name="IQ_MAINT_CAPEX_HIGH_GUIDANCE_CIQ" hidden="1">"c4609"</definedName>
    <definedName name="IQ_MAINT_CAPEX_HIGH_GUIDANCE_CIQ_COL" hidden="1">"c11258"</definedName>
    <definedName name="IQ_MAINT_CAPEX_LOW_EST" hidden="1">"c4461"</definedName>
    <definedName name="IQ_MAINT_CAPEX_LOW_GUIDANCE_CIQ" hidden="1">"c4649"</definedName>
    <definedName name="IQ_MAINT_CAPEX_LOW_GUIDANCE_CIQ_COL" hidden="1">"c11298"</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40603.4370949074</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_THOM" hidden="1">"c5607"</definedName>
    <definedName name="IQ_NAV_DET_EST_CURRENCY_THOM" hidden="1">"c12490"</definedName>
    <definedName name="IQ_NAV_DET_EST_DATE_THOM" hidden="1">"c12241"</definedName>
    <definedName name="IQ_NAV_DET_EST_INCL_THOM" hidden="1">"c12373"</definedName>
    <definedName name="IQ_NAV_DET_EST_ORIGIN_THOM" hidden="1">"c12707"</definedName>
    <definedName name="IQ_NAV_DET_EST_THOM" hidden="1">"c12091"</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DET_EST_ORIGIN" hidden="1">"c12585"</definedName>
    <definedName name="IQ_NAV_SHARE_DET_EST_ORIGIN_THOM" hidden="1">"c12611"</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CIQ_COL" hidden="1">"c11717"</definedName>
    <definedName name="IQ_NET_DEBT_ACT_OR_EST_THOM" hidden="1">"c5309"</definedName>
    <definedName name="IQ_NET_DEBT_DET_EST" hidden="1">"c12061"</definedName>
    <definedName name="IQ_NET_DEBT_DET_EST_CURRENCY" hidden="1">"c12468"</definedName>
    <definedName name="IQ_NET_DEBT_DET_EST_CURRENCY_THOM" hidden="1">"c12491"</definedName>
    <definedName name="IQ_NET_DEBT_DET_EST_DATE" hidden="1">"c12214"</definedName>
    <definedName name="IQ_NET_DEBT_DET_EST_DATE_THOM" hidden="1">"c12242"</definedName>
    <definedName name="IQ_NET_DEBT_DET_EST_INCL" hidden="1">"c12351"</definedName>
    <definedName name="IQ_NET_DEBT_DET_EST_INCL_THOM" hidden="1">"c12374"</definedName>
    <definedName name="IQ_NET_DEBT_DET_EST_ORIGIN" hidden="1">"c12586"</definedName>
    <definedName name="IQ_NET_DEBT_DET_EST_ORIGIN_THOM" hidden="1">"c12612"</definedName>
    <definedName name="IQ_NET_DEBT_DET_EST_THOM" hidden="1">"c12092"</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GUIDANCE_CIQ" hidden="1">"c5005"</definedName>
    <definedName name="IQ_NET_DEBT_GUIDANCE_CIQ_COL" hidden="1">"c11652"</definedName>
    <definedName name="IQ_NET_DEBT_HIGH_EST" hidden="1">"c3518"</definedName>
    <definedName name="IQ_NET_DEBT_HIGH_EST_THOM" hidden="1">"c4029"</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LOW_GUIDANCE_CIQ" hidden="1">"c4633"</definedName>
    <definedName name="IQ_NET_DEBT_LOW_GUIDANCE_CIQ_COL" hidden="1">"c11282"</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CIQ_COL" hidden="1">"c11712"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DET_EST" hidden="1">"c12062"</definedName>
    <definedName name="IQ_NI_DET_EST_CURRENCY" hidden="1">"c12469"</definedName>
    <definedName name="IQ_NI_DET_EST_CURRENCY_THOM" hidden="1">"c12492"</definedName>
    <definedName name="IQ_NI_DET_EST_DATE" hidden="1">"c12215"</definedName>
    <definedName name="IQ_NI_DET_EST_DATE_THOM" hidden="1">"c12243"</definedName>
    <definedName name="IQ_NI_DET_EST_INCL" hidden="1">"c12352"</definedName>
    <definedName name="IQ_NI_DET_EST_INCL_THOM" hidden="1">"c12375"</definedName>
    <definedName name="IQ_NI_DET_EST_ORIGIN" hidden="1">"c12587"</definedName>
    <definedName name="IQ_NI_DET_EST_ORIGIN_THOM" hidden="1">"c12613"</definedName>
    <definedName name="IQ_NI_DET_EST_THOM" hidden="1">"c12093"</definedName>
    <definedName name="IQ_NI_EST" hidden="1">"c1716"</definedName>
    <definedName name="IQ_NI_EST_THOM" hidden="1">"c5126"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DET_EST" hidden="1">"c12063"</definedName>
    <definedName name="IQ_NI_GW_DET_EST_CURRENCY" hidden="1">"c12470"</definedName>
    <definedName name="IQ_NI_GW_DET_EST_DATE" hidden="1">"c12216"</definedName>
    <definedName name="IQ_NI_GW_DET_EST_INCL" hidden="1">"c12353"</definedName>
    <definedName name="IQ_NI_GW_EST" hidden="1">"c1723"</definedName>
    <definedName name="IQ_NI_GW_GUIDANCE_CIQ" hidden="1">"c5009"</definedName>
    <definedName name="IQ_NI_GW_GUIDANCE_CIQ_COL" hidden="1">"c11656"</definedName>
    <definedName name="IQ_NI_GW_HIGH_EST" hidden="1">"c1725"</definedName>
    <definedName name="IQ_NI_GW_HIGH_GUIDANCE_CIQ" hidden="1">"c4590"</definedName>
    <definedName name="IQ_NI_GW_HIGH_GUIDANCE_CIQ_COL" hidden="1">"c11239"</definedName>
    <definedName name="IQ_NI_GW_LOW_EST" hidden="1">"c1726"</definedName>
    <definedName name="IQ_NI_GW_LOW_GUIDANCE_CIQ" hidden="1">"c4630"</definedName>
    <definedName name="IQ_NI_GW_LOW_GUIDANCE_CIQ_COL" hidden="1">"c11279"</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HIGH_GUIDANCE_CIQ" hidden="1">"c4588"</definedName>
    <definedName name="IQ_NI_HIGH_GUIDANCE_CIQ_COL" hidden="1">"c11237"</definedName>
    <definedName name="IQ_NI_LOW_EST" hidden="1">"c1719"</definedName>
    <definedName name="IQ_NI_LOW_EST_THOM" hidden="1">"c5129"</definedName>
    <definedName name="IQ_NI_LOW_GUIDANCE_CIQ" hidden="1">"c4628"</definedName>
    <definedName name="IQ_NI_LOW_GUIDANCE_CIQ_COL" hidden="1">"c11277"</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DET_EST_ORIGIN" hidden="1">"c12588"</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ACT_OR_EST_CIQ_COL" hidden="1">"c11659"</definedName>
    <definedName name="IQ_NI_SBC_EST" hidden="1">"c4473"</definedName>
    <definedName name="IQ_NI_SBC_GUIDANCE" hidden="1">"c4475"</definedName>
    <definedName name="IQ_NI_SBC_GUIDANCE_CIQ" hidden="1">"c5013"</definedName>
    <definedName name="IQ_NI_SBC_GUIDANCE_CIQ_COL" hidden="1">"c11660"</definedName>
    <definedName name="IQ_NI_SBC_GW_ACT_OR_EST" hidden="1">"c4478"</definedName>
    <definedName name="IQ_NI_SBC_GW_ACT_OR_EST_CIQ" hidden="1">"c5016"</definedName>
    <definedName name="IQ_NI_SBC_GW_ACT_OR_EST_CIQ_COL" hidden="1">"c11663"</definedName>
    <definedName name="IQ_NI_SBC_GW_EST" hidden="1">"c4477"</definedName>
    <definedName name="IQ_NI_SBC_GW_GUIDANCE" hidden="1">"c4479"</definedName>
    <definedName name="IQ_NI_SBC_GW_GUIDANCE_CIQ" hidden="1">"c5017"</definedName>
    <definedName name="IQ_NI_SBC_GW_GUIDANCE_CIQ_COL" hidden="1">"c11664"</definedName>
    <definedName name="IQ_NI_SBC_GW_HIGH_EST" hidden="1">"c4480"</definedName>
    <definedName name="IQ_NI_SBC_GW_HIGH_GUIDANCE" hidden="1">"c4187"</definedName>
    <definedName name="IQ_NI_SBC_GW_HIGH_GUIDANCE_CIQ" hidden="1">"c4599"</definedName>
    <definedName name="IQ_NI_SBC_GW_HIGH_GUIDANCE_CIQ_COL" hidden="1">"c11248"</definedName>
    <definedName name="IQ_NI_SBC_GW_LOW_EST" hidden="1">"c4481"</definedName>
    <definedName name="IQ_NI_SBC_GW_LOW_GUIDANCE" hidden="1">"c4227"</definedName>
    <definedName name="IQ_NI_SBC_GW_LOW_GUIDANCE_CIQ" hidden="1">"c4639"</definedName>
    <definedName name="IQ_NI_SBC_GW_LOW_GUIDANCE_CIQ_COL" hidden="1">"c11288"</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HIGH_GUIDANCE_CIQ" hidden="1">"c4598"</definedName>
    <definedName name="IQ_NI_SBC_HIGH_GUIDANCE_CIQ_COL" hidden="1">"c11247"</definedName>
    <definedName name="IQ_NI_SBC_LOW_EST" hidden="1">"c4487"</definedName>
    <definedName name="IQ_NI_SBC_LOW_GUIDANCE" hidden="1">"c4226"</definedName>
    <definedName name="IQ_NI_SBC_LOW_GUIDANCE_CIQ" hidden="1">"c4638"</definedName>
    <definedName name="IQ_NI_SBC_LOW_GUIDANCE_CIQ_COL" hidden="1">"c11287"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DET_EST" hidden="1">"c12064"</definedName>
    <definedName name="IQ_OPER_INC_DET_EST_CURRENCY" hidden="1">"c12471"</definedName>
    <definedName name="IQ_OPER_INC_DET_EST_CURRENCY_THOM" hidden="1">"c12494"</definedName>
    <definedName name="IQ_OPER_INC_DET_EST_DATE" hidden="1">"c12217"</definedName>
    <definedName name="IQ_OPER_INC_DET_EST_DATE_THOM" hidden="1">"c12245"</definedName>
    <definedName name="IQ_OPER_INC_DET_EST_INCL" hidden="1">"c12354"</definedName>
    <definedName name="IQ_OPER_INC_DET_EST_INCL_THOM" hidden="1">"c12377"</definedName>
    <definedName name="IQ_OPER_INC_DET_EST_ORIGIN" hidden="1">"c12589"</definedName>
    <definedName name="IQ_OPER_INC_DET_EST_ORIGIN_THOM" hidden="1">"c12615"</definedName>
    <definedName name="IQ_OPER_INC_DET_EST_THOM" hidden="1">"c12095"</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THOM" hidden="1">"c4056"</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G_FWD_THOM" hidden="1">"c4059"</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CIQ_COL" hidden="1">"c11711"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DET_EST" hidden="1">"c12055"</definedName>
    <definedName name="IQ_PRETAX_INC_DET_EST_CURRENCY" hidden="1">"c12462"</definedName>
    <definedName name="IQ_PRETAX_INC_DET_EST_CURRENCY_THOM" hidden="1">"c12483"</definedName>
    <definedName name="IQ_PRETAX_INC_DET_EST_DATE" hidden="1">"c12208"</definedName>
    <definedName name="IQ_PRETAX_INC_DET_EST_DATE_THOM" hidden="1">"c12234"</definedName>
    <definedName name="IQ_PRETAX_INC_DET_EST_INCL" hidden="1">"c12345"</definedName>
    <definedName name="IQ_PRETAX_INC_DET_EST_INCL_THOM" hidden="1">"c12366"</definedName>
    <definedName name="IQ_PRETAX_INC_DET_EST_ORIGIN" hidden="1">"c12771"</definedName>
    <definedName name="IQ_PRETAX_INC_DET_EST_ORIGIN_THOM" hidden="1">"c12604"</definedName>
    <definedName name="IQ_PRETAX_INC_DET_EST_THOM" hidden="1">"c12084"</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EVIOUS_TIME_RT" hidden="1">"PREVIOUSLASTTIME"</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EST_CIQ_COL" hidden="1">"c11677"</definedName>
    <definedName name="IQ_PRICE_VOLATILITY_HIGH" hidden="1">"c4493"</definedName>
    <definedName name="IQ_PRICE_VOLATILITY_HIGH_CIQ_COL" hidden="1">"c11678"</definedName>
    <definedName name="IQ_PRICE_VOLATILITY_LOW" hidden="1">"c4494"</definedName>
    <definedName name="IQ_PRICE_VOLATILITY_LOW_CIQ_COL" hidden="1">"c11679"</definedName>
    <definedName name="IQ_PRICE_VOLATILITY_MEDIAN" hidden="1">"c4495"</definedName>
    <definedName name="IQ_PRICE_VOLATILITY_MEDIAN_CIQ_COL" hidden="1">"c11680"</definedName>
    <definedName name="IQ_PRICE_VOLATILITY_NUM" hidden="1">"c4496"</definedName>
    <definedName name="IQ_PRICE_VOLATILITY_NUM_CIQ_COL" hidden="1">"c11681"</definedName>
    <definedName name="IQ_PRICE_VOLATILITY_STDDEV" hidden="1">"c4497"</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EST_CONSOLIDATION_THOM" hidden="1">"c16248"</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ACT_OR_EST_CIQ_COL" hidden="1">"c11692"</definedName>
    <definedName name="IQ_RECURRING_PROFIT_EST" hidden="1">"c4499"</definedName>
    <definedName name="IQ_RECURRING_PROFIT_GUIDANCE" hidden="1">"c4500"</definedName>
    <definedName name="IQ_RECURRING_PROFIT_GUIDANCE_CIQ" hidden="1">"c5038"</definedName>
    <definedName name="IQ_RECURRING_PROFIT_GUIDANCE_CIQ_COL" hidden="1">"c11685"</definedName>
    <definedName name="IQ_RECURRING_PROFIT_HIGH_EST" hidden="1">"c4501"</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EST" hidden="1">"c4502"</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ACT_OR_EST_CIQ_COL" hidden="1">"c11693"</definedName>
    <definedName name="IQ_RECURRING_PROFIT_SHARE_EST" hidden="1">"c4506"</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EST" hidden="1">"c4510"</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EST" hidden="1">"c4511"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DET_EST" hidden="1">"c12066"</definedName>
    <definedName name="IQ_RETURN_ASSETS_DET_EST_DATE" hidden="1">"c12219"</definedName>
    <definedName name="IQ_RETURN_ASSETS_DET_EST_DATE_THOM" hidden="1">"c12247"</definedName>
    <definedName name="IQ_RETURN_ASSETS_DET_EST_INCL" hidden="1">"c12356"</definedName>
    <definedName name="IQ_RETURN_ASSETS_DET_EST_INCL_THOM" hidden="1">"c12379"</definedName>
    <definedName name="IQ_RETURN_ASSETS_DET_EST_ORIGIN" hidden="1">"c12591"</definedName>
    <definedName name="IQ_RETURN_ASSETS_DET_EST_ORIGIN_THOM" hidden="1">"c12617"</definedName>
    <definedName name="IQ_RETURN_ASSETS_DET_EST_THOM" hidden="1">"c12097"</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GUIDANCE_CIQ" hidden="1">"c5055"</definedName>
    <definedName name="IQ_RETURN_ASSETS_GUIDANCE_CIQ_COL" hidden="1">"c11702"</definedName>
    <definedName name="IQ_RETURN_ASSETS_HIGH_EST" hidden="1">"c3530"</definedName>
    <definedName name="IQ_RETURN_ASSETS_HIGH_EST_THOM" hidden="1">"c4036"</definedName>
    <definedName name="IQ_RETURN_ASSETS_HIGH_GUIDANCE_CIQ" hidden="1">"c4595"</definedName>
    <definedName name="IQ_RETURN_ASSETS_HIGH_GUIDANCE_CIQ_COL" hidden="1">"c11244"</definedName>
    <definedName name="IQ_RETURN_ASSETS_LOW_EST" hidden="1">"c3531"</definedName>
    <definedName name="IQ_RETURN_ASSETS_LOW_EST_THOM" hidden="1">"c4037"</definedName>
    <definedName name="IQ_RETURN_ASSETS_LOW_GUIDANCE_CIQ" hidden="1">"c4635"</definedName>
    <definedName name="IQ_RETURN_ASSETS_LOW_GUIDANCE_CIQ_COL" hidden="1">"c11284"</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DET_EST" hidden="1">"c12067"</definedName>
    <definedName name="IQ_RETURN_EQUITY_DET_EST_DATE" hidden="1">"c12220"</definedName>
    <definedName name="IQ_RETURN_EQUITY_DET_EST_DATE_THOM" hidden="1">"c12248"</definedName>
    <definedName name="IQ_RETURN_EQUITY_DET_EST_INCL" hidden="1">"c12357"</definedName>
    <definedName name="IQ_RETURN_EQUITY_DET_EST_INCL_THOM" hidden="1">"c12380"</definedName>
    <definedName name="IQ_RETURN_EQUITY_DET_EST_ORIGIN" hidden="1">"c12592"</definedName>
    <definedName name="IQ_RETURN_EQUITY_DET_EST_ORIGIN_THOM" hidden="1">"c12618"</definedName>
    <definedName name="IQ_RETURN_EQUITY_DET_EST_THOM" hidden="1">"c12098"</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GUIDANCE_CIQ" hidden="1">"c5056"</definedName>
    <definedName name="IQ_RETURN_EQUITY_GUIDANCE_CIQ_COL" hidden="1">"c11703"</definedName>
    <definedName name="IQ_RETURN_EQUITY_HIGH_EST" hidden="1">"c3536"</definedName>
    <definedName name="IQ_RETURN_EQUITY_HIGH_EST_THOM" hidden="1">"c5283"</definedName>
    <definedName name="IQ_RETURN_EQUITY_HIGH_GUIDANCE_CIQ" hidden="1">"c4594"</definedName>
    <definedName name="IQ_RETURN_EQUITY_HIGH_GUIDANCE_CIQ_COL" hidden="1">"c11243"</definedName>
    <definedName name="IQ_RETURN_EQUITY_LOW_EST" hidden="1">"c3537"</definedName>
    <definedName name="IQ_RETURN_EQUITY_LOW_EST_THOM" hidden="1">"c5284"</definedName>
    <definedName name="IQ_RETURN_EQUITY_LOW_GUIDANCE_CIQ" hidden="1">"c4634"</definedName>
    <definedName name="IQ_RETURN_EQUITY_LOW_GUIDANCE_CIQ_COL" hidden="1">"c11283"</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DET_EST" hidden="1">"c12065"</definedName>
    <definedName name="IQ_REV_DET_EST_CURRENCY" hidden="1">"c12472"</definedName>
    <definedName name="IQ_REV_DET_EST_CURRENCY_THOM" hidden="1">"c12495"</definedName>
    <definedName name="IQ_REV_DET_EST_DATE" hidden="1">"c12218"</definedName>
    <definedName name="IQ_REV_DET_EST_DATE_THOM" hidden="1">"c12246"</definedName>
    <definedName name="IQ_REV_DET_EST_INCL" hidden="1">"c12355"</definedName>
    <definedName name="IQ_REV_DET_EST_INCL_THOM" hidden="1">"c12378"</definedName>
    <definedName name="IQ_REV_DET_EST_ORIGIN" hidden="1">"c12590"</definedName>
    <definedName name="IQ_REV_DET_EST_ORIGIN_THOM" hidden="1">"c12616"</definedName>
    <definedName name="IQ_REV_DET_EST_THOM" hidden="1">"c12096"</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THOM" hidden="1">"c3652"</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EST_THOM" hidden="1">"c3654"</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EST_THOM" hidden="1">"c3655"</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MEDIAN_EST_THOM" hidden="1">"c3653"</definedName>
    <definedName name="IQ_REVENUE_NUM_EST" hidden="1">"c1129"</definedName>
    <definedName name="IQ_REVENUE_NUM_EST_CIQ" hidden="1">"c3620"</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39426.4638888889</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_REC_DET_EST" hidden="1">"c12069"</definedName>
    <definedName name="IQ_STAND_REC_DET_EST_DATE" hidden="1">"c12222"</definedName>
    <definedName name="IQ_STAND_REC_DET_EST_DATE_THOM" hidden="1">"c12250"</definedName>
    <definedName name="IQ_STAND_REC_DET_EST_ORIGIN" hidden="1">"c12594"</definedName>
    <definedName name="IQ_STAND_REC_DET_EST_ORIGIN_THOM" hidden="1">"c12620"</definedName>
    <definedName name="IQ_STAND_REC_DET_EST_THOM" hidden="1">"c12100"</definedName>
    <definedName name="IQ_STAND_REC_NUM_DET_EST" hidden="1">"c12068"</definedName>
    <definedName name="IQ_STAND_REC_NUM_DET_EST_DATE" hidden="1">"c12221"</definedName>
    <definedName name="IQ_STAND_REC_NUM_DET_EST_DATE_THOM" hidden="1">"c12249"</definedName>
    <definedName name="IQ_STAND_REC_NUM_DET_EST_ORIGIN" hidden="1">"c12593"</definedName>
    <definedName name="IQ_STAND_REC_NUM_DET_EST_ORIGIN_THOM" hidden="1">"c12619"</definedName>
    <definedName name="IQ_STAND_REC_NUM_DET_EST_THOM" hidden="1">"c12099"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DET_EST" hidden="1">"c12070"</definedName>
    <definedName name="IQ_TARGET_PRICE_DET_EST_CURRENCY" hidden="1">"c12475"</definedName>
    <definedName name="IQ_TARGET_PRICE_DET_EST_CURRENCY_THOM" hidden="1">"c12498"</definedName>
    <definedName name="IQ_TARGET_PRICE_DET_EST_DATE" hidden="1">"c12223"</definedName>
    <definedName name="IQ_TARGET_PRICE_DET_EST_DATE_THOM" hidden="1">"c12251"</definedName>
    <definedName name="IQ_TARGET_PRICE_DET_EST_INCL" hidden="1">"c12358"</definedName>
    <definedName name="IQ_TARGET_PRICE_DET_EST_INCL_THOM" hidden="1">"c12381"</definedName>
    <definedName name="IQ_TARGET_PRICE_DET_EST_ORIGIN" hidden="1">"c12729"</definedName>
    <definedName name="IQ_TARGET_PRICE_DET_EST_ORIGIN_THOM" hidden="1">"c12621"</definedName>
    <definedName name="IQ_TARGET_PRICE_DET_EST_THOM" hidden="1">"c12101"</definedName>
    <definedName name="IQ_TARGET_PRICE_NUM" hidden="1">"c1653"</definedName>
    <definedName name="IQ_TARGET_PRICE_NUM_CIQ" hidden="1">"c4661"</definedName>
    <definedName name="IQ_TARGET_PRICE_NUM_THOM" hidden="1">"c5098"</definedName>
    <definedName name="IQ_TARGET_PRICE_STDDEV" hidden="1">"c1654"</definedName>
    <definedName name="IQ_TARGET_PRICE_STDDEV_CIQ" hidden="1">"c4662"</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DET_EST_CURRENCY_THOM" hidden="1">"c12499"</definedName>
    <definedName name="IQ_TEV_DET_EST_DATE_THOM" hidden="1">"c12252"</definedName>
    <definedName name="IQ_TEV_DET_EST_INCL_THOM" hidden="1">"c12382"</definedName>
    <definedName name="IQ_TEV_DET_EST_ORIGIN_THOM" hidden="1">"c12709"</definedName>
    <definedName name="IQ_TEV_DET_EST_THOM" hidden="1">"c12102"</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EST" hidden="1">"c4534"</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LOW_GUIDANCE_CIQ" hidden="1">"c4648"</definedName>
    <definedName name="IQ_TOTAL_DEBT_LOW_GUIDANCE_CIQ_COL" hidden="1">"c11297"</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ShowHideColumns" hidden="1">"iQShowAll"</definedName>
    <definedName name="ir" hidden="1">{#N/A,#N/A,FALSE,"Aging Summary";#N/A,#N/A,FALSE,"Ratio Analysis";#N/A,#N/A,FALSE,"Test 120 Day Accts";#N/A,#N/A,FALSE,"Tickmarks"}</definedName>
    <definedName name="IR00" hidden="1">{#N/A,#N/A,FALSE,"Aging Summary";#N/A,#N/A,FALSE,"Ratio Analysis";#N/A,#N/A,FALSE,"Test 120 Day Accts";#N/A,#N/A,FALSE,"Tickmarks"}</definedName>
    <definedName name="ird" hidden="1">{#N/A,#N/A,FALSE,"Aging Summary";#N/A,#N/A,FALSE,"Ratio Analysis";#N/A,#N/A,FALSE,"Test 120 Day Accts";#N/A,#N/A,FALSE,"Tickmarks"}</definedName>
    <definedName name="IRPJ98" hidden="1">{#N/A,#N/A,FALSE,"IR E CS 1997";#N/A,#N/A,FALSE,"PR ND";#N/A,#N/A,FALSE,"8191";#N/A,#N/A,FALSE,"8383";#N/A,#N/A,FALSE,"MP 1024";#N/A,#N/A,FALSE,"AD_EX_97";#N/A,#N/A,FALSE,"BD 97"}</definedName>
    <definedName name="irRF" hidden="1">[12]Summary!#REF!</definedName>
    <definedName name="irsyam" hidden="1">#N/A</definedName>
    <definedName name="itgoahga" hidden="1">{#N/A,#N/A,FALSE,"Aging Summary";#N/A,#N/A,FALSE,"Ratio Analysis";#N/A,#N/A,FALSE,"Test 120 Day Accts";#N/A,#N/A,FALSE,"Tickmarks"}</definedName>
    <definedName name="iui" hidden="1">'[23] '!$A$3:$IV$3</definedName>
    <definedName name="IUSI" hidden="1">#N/A</definedName>
    <definedName name="iyltllllll" hidden="1">{#N/A,#N/A,FALSE,"Aging Summary";#N/A,#N/A,FALSE,"Ratio Analysis";#N/A,#N/A,FALSE,"Test 120 Day Accts";#N/A,#N/A,FALSE,"Tickmarks"}</definedName>
    <definedName name="jadul" hidden="1">{#N/A,#N/A,FALSE,"Aging Summary";#N/A,#N/A,FALSE,"Ratio Analysis";#N/A,#N/A,FALSE,"Test 120 Day Accts";#N/A,#N/A,FALSE,"Tickmarks"}</definedName>
    <definedName name="jajifai" hidden="1">{#N/A,#N/A,FALSE,"Aging Summary";#N/A,#N/A,FALSE,"Ratio Analysis";#N/A,#N/A,FALSE,"Test 120 Day Accts";#N/A,#N/A,FALSE,"Tickmarks"}</definedName>
    <definedName name="Jan" hidden="1">{#N/A,#N/A,FALSE,"Aging Summary";#N/A,#N/A,FALSE,"Ratio Analysis";#N/A,#N/A,FALSE,"Test 120 Day Accts";#N/A,#N/A,FALSE,"Tickmarks"}</definedName>
    <definedName name="January" hidden="1">{#N/A,#N/A,FALSE,"Aging Summary";#N/A,#N/A,FALSE,"Ratio Analysis";#N/A,#N/A,FALSE,"Test 120 Day Accts";#N/A,#N/A,FALSE,"Tickmarks"}</definedName>
    <definedName name="jdkfjdkfjkd" hidden="1">{#N/A,#N/A,FALSE,"Aging Summary";#N/A,#N/A,FALSE,"Ratio Analysis";#N/A,#N/A,FALSE,"Test 120 Day Accts";#N/A,#N/A,FALSE,"Tickmarks"}</definedName>
    <definedName name="jdkfkjdkfjdkjfd" hidden="1">{#N/A,#N/A,FALSE,"Aging Summary";#N/A,#N/A,FALSE,"Ratio Analysis";#N/A,#N/A,FALSE,"Test 120 Day Accts";#N/A,#N/A,FALSE,"Tickmarks"}</definedName>
    <definedName name="jdkjdkfd" hidden="1">{#N/A,#N/A,FALSE,"Aging Summary";#N/A,#N/A,FALSE,"Ratio Analysis";#N/A,#N/A,FALSE,"Test 120 Day Accts";#N/A,#N/A,FALSE,"Tickmarks"}</definedName>
    <definedName name="JE" hidden="1">#REF!</definedName>
    <definedName name="jetli" hidden="1">{#N/A,#N/A,FALSE,"Aging Summary";#N/A,#N/A,FALSE,"Ratio Analysis";#N/A,#N/A,FALSE,"Test 120 Day Accts";#N/A,#N/A,FALSE,"Tickmarks"}</definedName>
    <definedName name="jflskjfjsljfowjf" hidden="1">{#N/A,#N/A,FALSE,"Aging Summary";#N/A,#N/A,FALSE,"Ratio Analysis";#N/A,#N/A,FALSE,"Test 120 Day Accts";#N/A,#N/A,FALSE,"Tickmarks"}</definedName>
    <definedName name="jfs" hidden="1">{#N/A,#N/A,FALSE,"Aging Summary";#N/A,#N/A,FALSE,"Ratio Analysis";#N/A,#N/A,FALSE,"Test 120 Day Accts";#N/A,#N/A,FALSE,"Tickmarks"}</definedName>
    <definedName name="jfsfjhsjh" hidden="1">{#N/A,#N/A,FALSE,"Aging Summary";#N/A,#N/A,FALSE,"Ratio Analysis";#N/A,#N/A,FALSE,"Test 120 Day Accts";#N/A,#N/A,FALSE,"Tickmarks"}</definedName>
    <definedName name="jhg" hidden="1">{#N/A,#N/A,FALSE,"Aging Summary";#N/A,#N/A,FALSE,"Ratio Analysis";#N/A,#N/A,FALSE,"Test 120 Day Accts";#N/A,#N/A,FALSE,"Tickmarks"}</definedName>
    <definedName name="jhghgff" hidden="1">{#N/A,#N/A,FALSE,"Aging Summary";#N/A,#N/A,FALSE,"Ratio Analysis";#N/A,#N/A,FALSE,"Test 120 Day Accts";#N/A,#N/A,FALSE,"Tickmarks"}</definedName>
    <definedName name="jhk" hidden="1">{#N/A,#N/A,FALSE,"Aging Summary";#N/A,#N/A,FALSE,"Ratio Analysis";#N/A,#N/A,FALSE,"Test 120 Day Accts";#N/A,#N/A,FALSE,"Tickmarks"}</definedName>
    <definedName name="jjgg\" hidden="1">{#N/A,#N/A,FALSE,"Aging Summary";#N/A,#N/A,FALSE,"Ratio Analysis";#N/A,#N/A,FALSE,"Test 120 Day Accts";#N/A,#N/A,FALSE,"Tickmarks"}</definedName>
    <definedName name="jjjjj" hidden="1">{#N/A,#N/A,FALSE,"Aging Summary";#N/A,#N/A,FALSE,"Ratio Analysis";#N/A,#N/A,FALSE,"Test 120 Day Accts";#N/A,#N/A,FALSE,"Tickmarks"}</definedName>
    <definedName name="jkj" hidden="1">{"mult96",#N/A,FALSE,"PETCOMP";"est96",#N/A,FALSE,"PETCOMP";"mult95",#N/A,FALSE,"PETCOMP";"est95",#N/A,FALSE,"PETCOMP";"multltm",#N/A,FALSE,"PETCOMP";"resultltm",#N/A,FALSE,"PETCOMP"}</definedName>
    <definedName name="jkjkjk" hidden="1">{#N/A,#N/A,FALSE,"Aging Summary";#N/A,#N/A,FALSE,"Ratio Analysis";#N/A,#N/A,FALSE,"Test 120 Day Accts";#N/A,#N/A,FALSE,"Tickmarks"}</definedName>
    <definedName name="jkl" hidden="1">{#N/A,#N/A,FALSE,"Aging Summary";#N/A,#N/A,FALSE,"Ratio Analysis";#N/A,#N/A,FALSE,"Test 120 Day Accts";#N/A,#N/A,FALSE,"Tickmarks"}</definedName>
    <definedName name="jklo" hidden="1">{#N/A,#N/A,FALSE,"Aging Summary";#N/A,#N/A,FALSE,"Ratio Analysis";#N/A,#N/A,FALSE,"Test 120 Day Accts";#N/A,#N/A,FALSE,"Tickmarks"}</definedName>
    <definedName name="jsfes" hidden="1">{#N/A,#N/A,FALSE,"Aging Summary";#N/A,#N/A,FALSE,"Ratio Analysis";#N/A,#N/A,FALSE,"Test 120 Day Accts";#N/A,#N/A,FALSE,"Tickmarks"}</definedName>
    <definedName name="july" hidden="1">{#N/A,#N/A,FALSE,"Aging Summary";#N/A,#N/A,FALSE,"Ratio Analysis";#N/A,#N/A,FALSE,"Test 120 Day Accts";#N/A,#N/A,FALSE,"Tickmarks"}</definedName>
    <definedName name="Jun" hidden="1">#REF!</definedName>
    <definedName name="June" hidden="1">{#N/A,#N/A,FALSE,"Aging Summary";#N/A,#N/A,FALSE,"Ratio Analysis";#N/A,#N/A,FALSE,"Test 120 Day Accts";#N/A,#N/A,FALSE,"Tickmarks"}</definedName>
    <definedName name="KBL" hidden="1">{#N/A,#N/A,FALSE,"Aging Summary";#N/A,#N/A,FALSE,"Ratio Analysis";#N/A,#N/A,FALSE,"Test 120 Day Accts";#N/A,#N/A,FALSE,"Tickmarks"}</definedName>
    <definedName name="KBT" hidden="1">{#N/A,#N/A,FALSE,"Aging Summary";#N/A,#N/A,FALSE,"Ratio Analysis";#N/A,#N/A,FALSE,"Test 120 Day Accts";#N/A,#N/A,FALSE,"Tickmarks"}</definedName>
    <definedName name="KGD" hidden="1">{#N/A,#N/A,FALSE,"Aging Summary";#N/A,#N/A,FALSE,"Ratio Analysis";#N/A,#N/A,FALSE,"Test 120 Day Accts";#N/A,#N/A,FALSE,"Tickmarks"}</definedName>
    <definedName name="khgc" hidden="1">{#N/A,#N/A,FALSE,"Aging Summary";#N/A,#N/A,FALSE,"Ratio Analysis";#N/A,#N/A,FALSE,"Test 120 Day Accts";#N/A,#N/A,FALSE,"Tickmarks"}</definedName>
    <definedName name="kjfkjsalkhdk" hidden="1">{#N/A,#N/A,FALSE,"Aging Summary";#N/A,#N/A,FALSE,"Ratio Analysis";#N/A,#N/A,FALSE,"Test 120 Day Accts";#N/A,#N/A,FALSE,"Tickmarks"}</definedName>
    <definedName name="kjggj" hidden="1">{#N/A,#N/A,FALSE,"Aging Summary";#N/A,#N/A,FALSE,"Ratio Analysis";#N/A,#N/A,FALSE,"Test 120 Day Accts";#N/A,#N/A,FALSE,"Tickmarks"}</definedName>
    <definedName name="kjsdflgfsdl" hidden="1">{#N/A,#N/A,FALSE,"Aging Summary";#N/A,#N/A,FALSE,"Ratio Analysis";#N/A,#N/A,FALSE,"Test 120 Day Accts";#N/A,#N/A,FALSE,"Tickmarks"}</definedName>
    <definedName name="KKKK" hidden="1">{#N/A,#N/A,FALSE,"Aging Summary";#N/A,#N/A,FALSE,"Ratio Analysis";#N/A,#N/A,FALSE,"Test 120 Day Accts";#N/A,#N/A,FALSE,"Tickmarks"}</definedName>
    <definedName name="kkkkkk" hidden="1">{#N/A,#N/A,FALSE,"FLAMINGO ";#N/A,#N/A,FALSE,"SYNTEPAN ";#N/A,#N/A,FALSE,"CONSOLIDADO ";#N/A,#N/A,FALSE,"LEAD CORAL "}</definedName>
    <definedName name="kljhv" hidden="1">{#N/A,#N/A,FALSE,"Aging Summary";#N/A,#N/A,FALSE,"Ratio Analysis";#N/A,#N/A,FALSE,"Test 120 Day Accts";#N/A,#N/A,FALSE,"Tickmarks"}</definedName>
    <definedName name="kljhv1" hidden="1">{#N/A,#N/A,FALSE,"Aging Summary";#N/A,#N/A,FALSE,"Ratio Analysis";#N/A,#N/A,FALSE,"Test 120 Day Accts";#N/A,#N/A,FALSE,"Tickmarks"}</definedName>
    <definedName name="klkolp" hidden="1">{#N/A,#N/A,FALSE,"Aging Summary";#N/A,#N/A,FALSE,"Ratio Analysis";#N/A,#N/A,FALSE,"Test 120 Day Accts";#N/A,#N/A,FALSE,"Tickmarks"}</definedName>
    <definedName name="KLL" hidden="1">{#N/A,#N/A,FALSE,"Aging Summary";#N/A,#N/A,FALSE,"Ratio Analysis";#N/A,#N/A,FALSE,"Test 120 Day Accts";#N/A,#N/A,FALSE,"Tickmarks"}</definedName>
    <definedName name="klo" hidden="1">{#N/A,#N/A,FALSE,"Aging Summary";#N/A,#N/A,FALSE,"Ratio Analysis";#N/A,#N/A,FALSE,"Test 120 Day Accts";#N/A,#N/A,FALSE,"Tickmarks"}</definedName>
    <definedName name="kloll" hidden="1">{#N/A,#N/A,FALSE,"Aging Summary";#N/A,#N/A,FALSE,"Ratio Analysis";#N/A,#N/A,FALSE,"Test 120 Day Accts";#N/A,#N/A,FALSE,"Tickmarks"}</definedName>
    <definedName name="kloslsls" hidden="1">{#N/A,#N/A,FALSE,"Aging Summary";#N/A,#N/A,FALSE,"Ratio Analysis";#N/A,#N/A,FALSE,"Test 120 Day Accts";#N/A,#N/A,FALSE,"Tickmarks"}</definedName>
    <definedName name="KMP" hidden="1">{#N/A,#N/A,FALSE,"Aging Summary";#N/A,#N/A,FALSE,"Ratio Analysis";#N/A,#N/A,FALSE,"Test 120 Day Accts";#N/A,#N/A,FALSE,"Tickmarks"}</definedName>
    <definedName name="KO" hidden="1">{#N/A,#N/A,FALSE,"Aging Summary";#N/A,#N/A,FALSE,"Ratio Analysis";#N/A,#N/A,FALSE,"Test 120 Day Accts";#N/A,#N/A,FALSE,"Tickmarks"}</definedName>
    <definedName name="KPN" hidden="1">#REF!</definedName>
    <definedName name="KPR" hidden="1">{#N/A,#N/A,FALSE,"Aging Summary";#N/A,#N/A,FALSE,"Ratio Analysis";#N/A,#N/A,FALSE,"Test 120 Day Accts";#N/A,#N/A,FALSE,"Tickmarks"}</definedName>
    <definedName name="KSG" hidden="1">{#N/A,#N/A,FALSE,"Aging Summary";#N/A,#N/A,FALSE,"Ratio Analysis";#N/A,#N/A,FALSE,"Test 120 Day Accts";#N/A,#N/A,FALSE,"Tickmarks"}</definedName>
    <definedName name="KTU" hidden="1">{#N/A,#N/A,FALSE,"Aging Summary";#N/A,#N/A,FALSE,"Ratio Analysis";#N/A,#N/A,FALSE,"Test 120 Day Accts";#N/A,#N/A,FALSE,"Tickmarks"}</definedName>
    <definedName name="kykty" hidden="1">[11]KCN!#REF!</definedName>
    <definedName name="la" hidden="1">{#N/A,#N/A,FALSE,"Aging Summary";#N/A,#N/A,FALSE,"Ratio Analysis";#N/A,#N/A,FALSE,"Test 120 Day Accts";#N/A,#N/A,FALSE,"Tickmarks"}</definedName>
    <definedName name="LABEL" hidden="1">#REF!</definedName>
    <definedName name="LAMP" hidden="1">#REF!</definedName>
    <definedName name="lampiran" hidden="1">{#N/A,#N/A,FALSE,"Aging Summary";#N/A,#N/A,FALSE,"Ratio Analysis";#N/A,#N/A,FALSE,"Test 120 Day Accts";#N/A,#N/A,FALSE,"Tickmarks"}</definedName>
    <definedName name="LCUR" hidden="1">'[24]Basic data'!$B$19</definedName>
    <definedName name="ldfsaiow" hidden="1">{#N/A,#N/A,FALSE,"Aging Summary";#N/A,#N/A,FALSE,"Ratio Analysis";#N/A,#N/A,FALSE,"Test 120 Day Accts";#N/A,#N/A,FALSE,"Tickmarks"}</definedName>
    <definedName name="LEGAL" hidden="1">{#N/A,#N/A,FALSE,"Aging Summary";#N/A,#N/A,FALSE,"Ratio Analysis";#N/A,#N/A,FALSE,"Test 120 Day Accts";#N/A,#N/A,FALSE,"Tickmarks"}</definedName>
    <definedName name="leslie" hidden="1">{#N/A,#N/A,FALSE,"Aging Summary";#N/A,#N/A,FALSE,"Ratio Analysis";#N/A,#N/A,FALSE,"Test 120 Day Accts";#N/A,#N/A,FALSE,"Tickmarks"}</definedName>
    <definedName name="lilian" hidden="1">{#N/A,#N/A,FALSE,"Aging Summary";#N/A,#N/A,FALSE,"Ratio Analysis";#N/A,#N/A,FALSE,"Test 120 Day Accts";#N/A,#N/A,FALSE,"Tickmarks"}</definedName>
    <definedName name="limcount" hidden="1">3</definedName>
    <definedName name="LISTA" hidden="1">{#N/A,#N/A,FALSE,"GERAL";#N/A,#N/A,FALSE,"012-96";#N/A,#N/A,FALSE,"018-96";#N/A,#N/A,FALSE,"027-96";#N/A,#N/A,FALSE,"059-96";#N/A,#N/A,FALSE,"076-96";#N/A,#N/A,FALSE,"019-97";#N/A,#N/A,FALSE,"021-97";#N/A,#N/A,FALSE,"022-97";#N/A,#N/A,FALSE,"028-97"}</definedName>
    <definedName name="lkjtgg" hidden="1">{#N/A,#N/A,FALSE,"Aging Summary";#N/A,#N/A,FALSE,"Ratio Analysis";#N/A,#N/A,FALSE,"Test 120 Day Accts";#N/A,#N/A,FALSE,"Tickmarks"}</definedName>
    <definedName name="LKLK" hidden="1">{"Econ Consolidado",#N/A,FALSE,"Econ Consol";"Fluxo de Caixa",#N/A,FALSE,"Fluxo Caixa";"Investimentos",#N/A,FALSE,"Investimentos"}</definedName>
    <definedName name="lksoslkss" hidden="1">{#N/A,#N/A,FALSE,"Aging Summary";#N/A,#N/A,FALSE,"Ratio Analysis";#N/A,#N/A,FALSE,"Test 120 Day Accts";#N/A,#N/A,FALSE,"Tickmarks"}</definedName>
    <definedName name="LLL" hidden="1">#REF!</definedName>
    <definedName name="lllkkjjh" hidden="1">{#N/A,#N/A,FALSE,"Aging Summary";#N/A,#N/A,FALSE,"Ratio Analysis";#N/A,#N/A,FALSE,"Test 120 Day Accts";#N/A,#N/A,FALSE,"Tickmarks"}</definedName>
    <definedName name="lllllllll" hidden="1">#N/A</definedName>
    <definedName name="lm" hidden="1">{#N/A,#N/A,FALSE,"Aging Summary";#N/A,#N/A,FALSE,"Ratio Analysis";#N/A,#N/A,FALSE,"Test 120 Day Accts";#N/A,#N/A,FALSE,"Tickmarks"}</definedName>
    <definedName name="lokd" hidden="1">{#N/A,#N/A,FALSE,"Aging Summary";#N/A,#N/A,FALSE,"Ratio Analysis";#N/A,#N/A,FALSE,"Test 120 Day Accts";#N/A,#N/A,FALSE,"Tickmarks"}</definedName>
    <definedName name="loki" hidden="1">{#N/A,#N/A,FALSE,"Aging Summary";#N/A,#N/A,FALSE,"Ratio Analysis";#N/A,#N/A,FALSE,"Test 120 Day Accts";#N/A,#N/A,FALSE,"Tickmarks"}</definedName>
    <definedName name="lokij" hidden="1">{#N/A,#N/A,FALSE,"Aging Summary";#N/A,#N/A,FALSE,"Ratio Analysis";#N/A,#N/A,FALSE,"Test 120 Day Accts";#N/A,#N/A,FALSE,"Tickmarks"}</definedName>
    <definedName name="lpokp" hidden="1">{#N/A,#N/A,FALSE,"Aging Summary";#N/A,#N/A,FALSE,"Ratio Analysis";#N/A,#N/A,FALSE,"Test 120 Day Accts";#N/A,#N/A,FALSE,"Tickmarks"}</definedName>
    <definedName name="lpoook" hidden="1">{#N/A,#N/A,FALSE,"Aging Summary";#N/A,#N/A,FALSE,"Ratio Analysis";#N/A,#N/A,FALSE,"Test 120 Day Accts";#N/A,#N/A,FALSE,"Tickmarks"}</definedName>
    <definedName name="luciano" hidden="1">#REF!</definedName>
    <definedName name="M.REPORT" hidden="1">#REF!</definedName>
    <definedName name="mAIN" hidden="1">#REF!</definedName>
    <definedName name="mami" hidden="1">{#N/A,#N/A,FALSE,"Aging Summary";#N/A,#N/A,FALSE,"Ratio Analysis";#N/A,#N/A,FALSE,"Test 120 Day Accts";#N/A,#N/A,FALSE,"Tickmarks"}</definedName>
    <definedName name="MANTO" hidden="1">{#N/A,#N/A,FALSE,"GERAL";#N/A,#N/A,FALSE,"012-96";#N/A,#N/A,FALSE,"018-96";#N/A,#N/A,FALSE,"027-96";#N/A,#N/A,FALSE,"059-96";#N/A,#N/A,FALSE,"076-96";#N/A,#N/A,FALSE,"019-97";#N/A,#N/A,FALSE,"021-97";#N/A,#N/A,FALSE,"022-97";#N/A,#N/A,FALSE,"028-97"}</definedName>
    <definedName name="mar" hidden="1">[25]Encargos!$D$1:$D$65536</definedName>
    <definedName name="marc" hidden="1">[25]Resumo!$C$29</definedName>
    <definedName name="march" hidden="1">{#N/A,#N/A,FALSE,"Aging Summary";#N/A,#N/A,FALSE,"Ratio Analysis";#N/A,#N/A,FALSE,"Test 120 Day Accts";#N/A,#N/A,FALSE,"Tickmarks"}</definedName>
    <definedName name="mark" hidden="1">'[2]4334-Summary'!#REF!</definedName>
    <definedName name="MASTER" hidden="1">{#N/A,#N/A,FALSE,"GERAL";#N/A,#N/A,FALSE,"012-96";#N/A,#N/A,FALSE,"018-96";#N/A,#N/A,FALSE,"027-96";#N/A,#N/A,FALSE,"059-96";#N/A,#N/A,FALSE,"076-96";#N/A,#N/A,FALSE,"019-97";#N/A,#N/A,FALSE,"021-97";#N/A,#N/A,FALSE,"022-97";#N/A,#N/A,FALSE,"028-97"}</definedName>
    <definedName name="Materiais" hidden="1">[1]LOADDAT!#REF!</definedName>
    <definedName name="mature" hidden="1">{#N/A,#N/A,FALSE,"Aging Summary";#N/A,#N/A,FALSE,"Ratio Analysis";#N/A,#N/A,FALSE,"Test 120 Day Accts";#N/A,#N/A,FALSE,"Tickmarks"}</definedName>
    <definedName name="MC" hidden="1">{#N/A,#N/A,FALSE,"GERAL";#N/A,#N/A,FALSE,"012-96";#N/A,#N/A,FALSE,"018-96";#N/A,#N/A,FALSE,"027-96";#N/A,#N/A,FALSE,"059-96";#N/A,#N/A,FALSE,"076-96";#N/A,#N/A,FALSE,"019-97";#N/A,#N/A,FALSE,"021-97";#N/A,#N/A,FALSE,"022-97";#N/A,#N/A,FALSE,"028-97"}</definedName>
    <definedName name="mckldk" hidden="1">{#N/A,#N/A,FALSE,"Aging Summary";#N/A,#N/A,FALSE,"Ratio Analysis";#N/A,#N/A,FALSE,"Test 120 Day Accts";#N/A,#N/A,FALSE,"Tickmarks"}</definedName>
    <definedName name="MCM" hidden="1">{#N/A,#N/A,FALSE,"GERAL";#N/A,#N/A,FALSE,"012-96";#N/A,#N/A,FALSE,"018-96";#N/A,#N/A,FALSE,"027-96";#N/A,#N/A,FALSE,"059-96";#N/A,#N/A,FALSE,"076-96";#N/A,#N/A,FALSE,"019-97";#N/A,#N/A,FALSE,"021-97";#N/A,#N/A,FALSE,"022-97";#N/A,#N/A,FALSE,"028-97"}</definedName>
    <definedName name="MEMO" hidden="1">#N/A</definedName>
    <definedName name="MEMORIA" hidden="1">{#N/A,#N/A,FALSE,"Aging Summary";#N/A,#N/A,FALSE,"Ratio Analysis";#N/A,#N/A,FALSE,"Test 120 Day Accts";#N/A,#N/A,FALSE,"Tickmarks"}</definedName>
    <definedName name="merbau" hidden="1">{#N/A,#N/A,FALSE,"Aging Summary";#N/A,#N/A,FALSE,"Ratio Analysis";#N/A,#N/A,FALSE,"Test 120 Day Accts";#N/A,#N/A,FALSE,"Tickmarks"}</definedName>
    <definedName name="MESTRE" hidden="1">{#N/A,#N/A,FALSE,"GERAL";#N/A,#N/A,FALSE,"012-96";#N/A,#N/A,FALSE,"018-96";#N/A,#N/A,FALSE,"027-96";#N/A,#N/A,FALSE,"059-96";#N/A,#N/A,FALSE,"076-96";#N/A,#N/A,FALSE,"019-97";#N/A,#N/A,FALSE,"021-97";#N/A,#N/A,FALSE,"022-97";#N/A,#N/A,FALSE,"028-97"}</definedName>
    <definedName name="MGR" hidden="1">#REF!</definedName>
    <definedName name="mike" hidden="1">#REF!</definedName>
    <definedName name="mkkkk" hidden="1">{#N/A,#N/A,FALSE,"FLAMINGO ";#N/A,#N/A,FALSE,"SYNTEPAN ";#N/A,#N/A,FALSE,"CONSOLIDADO ";#N/A,#N/A,FALSE,"LEAD CORAL "}</definedName>
    <definedName name="MMM" hidden="1">{#N/A,#N/A,FALSE,"Aging Summary";#N/A,#N/A,FALSE,"Ratio Analysis";#N/A,#N/A,FALSE,"Test 120 Day Accts";#N/A,#N/A,FALSE,"Tickmarks"}</definedName>
    <definedName name="mmmm" hidden="1">{#N/A,#N/A,FALSE,"Aging Summary";#N/A,#N/A,FALSE,"Ratio Analysis";#N/A,#N/A,FALSE,"Test 120 Day Accts";#N/A,#N/A,FALSE,"Tickmarks"}</definedName>
    <definedName name="mmreeee" hidden="1">[12]Summary!#REF!</definedName>
    <definedName name="Moagem.xls" hidden="1">{"Rio Branco",#N/A,FALSE,"Rio Branco";"Itajaí",#N/A,FALSE,"Itajaí";"Pinheiro Machado",#N/A,FALSE,"PMachado";"Esteio",#N/A,FALSE,"Esteio"}</definedName>
    <definedName name="Monsanto" hidden="1">{"Schedule_I",#N/A,FALSE,"I"}</definedName>
    <definedName name="mot" hidden="1">{#N/A,#N/A,FALSE,"Aging Summary";#N/A,#N/A,FALSE,"Ratio Analysis";#N/A,#N/A,FALSE,"Test 120 Day Accts";#N/A,#N/A,FALSE,"Tickmarks"}</definedName>
    <definedName name="ncvb" hidden="1">{#N/A,#N/A,FALSE,"Aging Summary";#N/A,#N/A,FALSE,"Ratio Analysis";#N/A,#N/A,FALSE,"Test 120 Day Accts";#N/A,#N/A,FALSE,"Tickmarks"}</definedName>
    <definedName name="nddjij" hidden="1">#REF!</definedName>
    <definedName name="nmnd" hidden="1">{#N/A,#N/A,FALSE,"Aging Summary";#N/A,#N/A,FALSE,"Ratio Analysis";#N/A,#N/A,FALSE,"Test 120 Day Accts";#N/A,#N/A,FALSE,"Tickmarks"}</definedName>
    <definedName name="nn" hidden="1">{#N/A,#N/A,FALSE,"Aging Summary";#N/A,#N/A,FALSE,"Ratio Analysis";#N/A,#N/A,FALSE,"Test 120 Day Accts";#N/A,#N/A,FALSE,"Tickmarks"}</definedName>
    <definedName name="nnn" hidden="1">{"Graphic",#N/A,TRUE,"Graphic"}</definedName>
    <definedName name="nnnnn" hidden="1">{"orixcsc",#N/A,FALSE,"ORIX CSC";"orixcsc2",#N/A,FALSE,"ORIX CSC"}</definedName>
    <definedName name="nnnnnnnn" hidden="1">{#N/A,#N/A,FALSE,"Aging Summary";#N/A,#N/A,FALSE,"Ratio Analysis";#N/A,#N/A,FALSE,"Test 120 Day Accts";#N/A,#N/A,FALSE,"Tickmarks"}</definedName>
    <definedName name="Not" hidden="1">#REF!</definedName>
    <definedName name="nova" hidden="1">{#N/A,#N/A,FALSE,"Aging Summary";#N/A,#N/A,FALSE,"Ratio Analysis";#N/A,#N/A,FALSE,"Test 120 Day Accts";#N/A,#N/A,FALSE,"Tickmarks"}</definedName>
    <definedName name="nsc"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NumofGrpAccts" hidden="1">5</definedName>
    <definedName name="nvnvnvnv" hidden="1">{#N/A,#N/A,FALSE,"Aging Summary";#N/A,#N/A,FALSE,"Ratio Analysis";#N/A,#N/A,FALSE,"Test 120 Day Accts";#N/A,#N/A,FALSE,"Tickmarks"}</definedName>
    <definedName name="Oficina" hidden="1">{TRUE,TRUE,-1.25,-15.5,484.5,278.25,FALSE,FALSE,TRUE,FALSE,0,1,#N/A,551,#N/A,5.92592592592593,22.5714285714286,1,FALSE,FALSE,3,TRUE,1,FALSE,100,"Swvu.AFAC.","ACwvu.AFAC.",#N/A,FALSE,FALSE,0,0,0,0,2,"","",FALSE,FALSE,FALSE,FALSE,1,90,#N/A,#N/A,"=R1C1:R650C11",FALSE,#N/A,#N/A,FALSE,FALSE,FALSE,1,65532,65532,FALSE,FALSE,TRUE,TRUE,TRUE}</definedName>
    <definedName name="oi" hidden="1">{#N/A,#N/A,TRUE,"BD 97";#N/A,#N/A,TRUE,"IR E CS 1997";#N/A,#N/A,TRUE,"CONTINGÊNCIAS";#N/A,#N/A,TRUE,"AD_EX_97";#N/A,#N/A,TRUE,"PR ND";#N/A,#N/A,TRUE,"8191";#N/A,#N/A,TRUE,"8383";#N/A,#N/A,TRUE,"MP 1024"}</definedName>
    <definedName name="ok" hidden="1">{#N/A,#N/A,FALSE,"Aging Summary";#N/A,#N/A,FALSE,"Ratio Analysis";#N/A,#N/A,FALSE,"Test 120 Day Accts";#N/A,#N/A,FALSE,"Tickmarks"}</definedName>
    <definedName name="OKE" hidden="1">{#N/A,#N/A,FALSE,"Aging Summary";#N/A,#N/A,FALSE,"Ratio Analysis";#N/A,#N/A,FALSE,"Test 120 Day Accts";#N/A,#N/A,FALSE,"Tickmarks"}</definedName>
    <definedName name="ONGCS" hidden="1">{#N/A,#N/A,FALSE,"Aging Summary";#N/A,#N/A,FALSE,"Ratio Analysis";#N/A,#N/A,FALSE,"Test 120 Day Accts";#N/A,#N/A,FALSE,"Tickmarks"}</definedName>
    <definedName name="oo" hidden="1">#REF!</definedName>
    <definedName name="OOO"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ooooooo" hidden="1">#REF!</definedName>
    <definedName name="oooooooooooo" hidden="1">#REF!</definedName>
    <definedName name="ooooooooooooo" hidden="1">#REF!</definedName>
    <definedName name="orange" hidden="1">{#N/A,#N/A,FALSE,"Aging Summary";#N/A,#N/A,FALSE,"Ratio Analysis";#N/A,#N/A,FALSE,"Test 120 Day Accts";#N/A,#N/A,FALSE,"Tickmarks"}</definedName>
    <definedName name="OrderTable" hidden="1">#REF!</definedName>
    <definedName name="OTD" hidden="1">{#N/A,#N/A,FALSE,"Aging Summary";#N/A,#N/A,FALSE,"Ratio Analysis";#N/A,#N/A,FALSE,"Test 120 Day Accts";#N/A,#N/A,FALSE,"Tickmarks"}</definedName>
    <definedName name="other" hidden="1">{"Schedule_1D",#N/A,FALSE,"I-D"}</definedName>
    <definedName name="outq" hidden="1">{#N/A,#N/A,FALSE,"Aging Summary";#N/A,#N/A,FALSE,"Ratio Analysis";#N/A,#N/A,FALSE,"Test 120 Day Accts";#N/A,#N/A,FALSE,"Tickmarks"}</definedName>
    <definedName name="P.Fiber1" hidden="1">{#N/A,#N/A,FALSE,"Aging Summary";#N/A,#N/A,FALSE,"Ratio Analysis";#N/A,#N/A,FALSE,"Test 120 Day Accts";#N/A,#N/A,FALSE,"Tickmarks"}</definedName>
    <definedName name="palm" hidden="1">{#N/A,#N/A,FALSE,"Aging Summary";#N/A,#N/A,FALSE,"Ratio Analysis";#N/A,#N/A,FALSE,"Test 120 Day Accts";#N/A,#N/A,FALSE,"Tickmarks"}</definedName>
    <definedName name="PARIT" hidden="1">#REF!</definedName>
    <definedName name="past" hidden="1">#N/A</definedName>
    <definedName name="pastes" hidden="1">#N/A</definedName>
    <definedName name="PB" hidden="1">{#N/A,#N/A,FALSE,"Aging Summary";#N/A,#N/A,FALSE,"Ratio Analysis";#N/A,#N/A,FALSE,"Test 120 Day Accts";#N/A,#N/A,FALSE,"Tickmarks"}</definedName>
    <definedName name="Pdk" hidden="1">#REF!</definedName>
    <definedName name="pebr" hidden="1">{#N/A,#N/A,FALSE,"Aging Summary";#N/A,#N/A,FALSE,"Ratio Analysis";#N/A,#N/A,FALSE,"Test 120 Day Accts";#N/A,#N/A,FALSE,"Tickmarks"}</definedName>
    <definedName name="pendencias2" hidden="1">{#N/A,#N/A,FALSE,"GERAL";#N/A,#N/A,FALSE,"012-96";#N/A,#N/A,FALSE,"018-96";#N/A,#N/A,FALSE,"027-96";#N/A,#N/A,FALSE,"059-96";#N/A,#N/A,FALSE,"076-96";#N/A,#N/A,FALSE,"019-97";#N/A,#N/A,FALSE,"021-97";#N/A,#N/A,FALSE,"022-97";#N/A,#N/A,FALSE,"028-97"}</definedName>
    <definedName name="pendencias3" hidden="1">{#N/A,#N/A,FALSE,"GERAL";#N/A,#N/A,FALSE,"012-96";#N/A,#N/A,FALSE,"018-96";#N/A,#N/A,FALSE,"027-96";#N/A,#N/A,FALSE,"059-96";#N/A,#N/A,FALSE,"076-96";#N/A,#N/A,FALSE,"019-97";#N/A,#N/A,FALSE,"021-97";#N/A,#N/A,FALSE,"022-97";#N/A,#N/A,FALSE,"028-97"}</definedName>
    <definedName name="Perdcomp_Pis_Cofins_Importação" hidden="1">{#N/A,#N/A,FALSE,"Aging Summary";#N/A,#N/A,FALSE,"Ratio Analysis";#N/A,#N/A,FALSE,"Test 120 Day Accts";#N/A,#N/A,FALSE,"Tickmarks"}</definedName>
    <definedName name="perdecomp2" hidden="1">{#N/A,#N/A,FALSE,"Aging Summary";#N/A,#N/A,FALSE,"Ratio Analysis";#N/A,#N/A,FALSE,"Test 120 Day Accts";#N/A,#N/A,FALSE,"Tickmarks"}</definedName>
    <definedName name="perdecomp3" hidden="1">{#N/A,#N/A,FALSE,"Aging Summary";#N/A,#N/A,FALSE,"Ratio Analysis";#N/A,#N/A,FALSE,"Test 120 Day Accts";#N/A,#N/A,FALSE,"Tickmarks"}</definedName>
    <definedName name="personalctc" hidden="1">{#N/A,#N/A,FALSE,"Aging Summary";#N/A,#N/A,FALSE,"Ratio Analysis";#N/A,#N/A,FALSE,"Test 120 Day Accts";#N/A,#N/A,FALSE,"Tickmarks"}</definedName>
    <definedName name="petrina" hidden="1">{#N/A,#N/A,FALSE,"Aging Summary";#N/A,#N/A,FALSE,"Ratio Analysis";#N/A,#N/A,FALSE,"Test 120 Day Accts";#N/A,#N/A,FALSE,"Tickmarks"}</definedName>
    <definedName name="petrina2" hidden="1">{#N/A,#N/A,FALSE,"Aging Summary";#N/A,#N/A,FALSE,"Ratio Analysis";#N/A,#N/A,FALSE,"Test 120 Day Accts";#N/A,#N/A,FALSE,"Tickmarks"}</definedName>
    <definedName name="pin" hidden="1">{#N/A,#N/A,FALSE,"Aging Summary";#N/A,#N/A,FALSE,"Ratio Analysis";#N/A,#N/A,FALSE,"Test 120 Day Accts";#N/A,#N/A,FALSE,"Tickmarks"}</definedName>
    <definedName name="pinem" hidden="1">#REF!</definedName>
    <definedName name="Pipe" hidden="1">'[22]4334-Summary'!#REF!</definedName>
    <definedName name="pir" hidden="1">#REF!</definedName>
    <definedName name="pIS" hidden="1">#REF!</definedName>
    <definedName name="pjk" hidden="1">{#N/A,#N/A,FALSE,"Aging Summary";#N/A,#N/A,FALSE,"Ratio Analysis";#N/A,#N/A,FALSE,"Test 120 Day Accts";#N/A,#N/A,FALSE,"Tickmarks"}</definedName>
    <definedName name="PL11A" hidden="1">{#N/A,#N/A,FALSE,"Aging Summary";#N/A,#N/A,FALSE,"Ratio Analysis";#N/A,#N/A,FALSE,"Test 120 Day Accts";#N/A,#N/A,FALSE,"Tickmarks"}</definedName>
    <definedName name="PL21a" hidden="1">{#N/A,#N/A,FALSE,"Aging Summary";#N/A,#N/A,FALSE,"Ratio Analysis";#N/A,#N/A,FALSE,"Test 120 Day Accts";#N/A,#N/A,FALSE,"Tickmarks"}</definedName>
    <definedName name="PL21AA" hidden="1">{#N/A,#N/A,FALSE,"Aging Summary";#N/A,#N/A,FALSE,"Ratio Analysis";#N/A,#N/A,FALSE,"Test 120 Day Accts";#N/A,#N/A,FALSE,"Tickmarks"}</definedName>
    <definedName name="PL21B" hidden="1">{#N/A,#N/A,FALSE,"Aging Summary";#N/A,#N/A,FALSE,"Ratio Analysis";#N/A,#N/A,FALSE,"Test 120 Day Accts";#N/A,#N/A,FALSE,"Tickmarks"}</definedName>
    <definedName name="pl2d" hidden="1">{#N/A,#N/A,FALSE,"Aging Summary";#N/A,#N/A,FALSE,"Ratio Analysis";#N/A,#N/A,FALSE,"Test 120 Day Accts";#N/A,#N/A,FALSE,"Tickmarks"}</definedName>
    <definedName name="pl2d1" hidden="1">{#N/A,#N/A,FALSE,"Aging Summary";#N/A,#N/A,FALSE,"Ratio Analysis";#N/A,#N/A,FALSE,"Test 120 Day Accts";#N/A,#N/A,FALSE,"Tickmarks"}</definedName>
    <definedName name="PM1098XX" hidden="1">{#N/A,#N/A,FALSE,"Aging Summary";#N/A,#N/A,FALSE,"Ratio Analysis";#N/A,#N/A,FALSE,"Test 120 Day Accts";#N/A,#N/A,FALSE,"Tickmarks"}</definedName>
    <definedName name="pol" hidden="1">#REF!</definedName>
    <definedName name="poo" hidden="1">{#N/A,#N/A,FALSE,"Aging Summary";#N/A,#N/A,FALSE,"Ratio Analysis";#N/A,#N/A,FALSE,"Test 120 Day Accts";#N/A,#N/A,FALSE,"Tickmarks"}</definedName>
    <definedName name="pooo" hidden="1">{#N/A,#N/A,TRUE,"lawa";#N/A,#N/A,TRUE,"brazil";#N/A,#N/A,TRUE,"argentina";#N/A,#N/A,TRUE,"mexico";#N/A,#N/A,TRUE,"colombia";#N/A,#N/A,TRUE,"cent amer";#N/A,#N/A,TRUE,"venezuela";#N/A,#N/A,TRUE,"caribbean";#N/A,#N/A,TRUE,"HQ"}</definedName>
    <definedName name="pooooo" hidden="1">{#N/A,#N/A,FALSE,"Contribution Analysis"}</definedName>
    <definedName name="PowerChem" hidden="1">{#N/A,#N/A,FALSE,"Aging Summary";#N/A,#N/A,FALSE,"Ratio Analysis";#N/A,#N/A,FALSE,"Test 120 Day Accts";#N/A,#N/A,FALSE,"Tickmarks"}</definedName>
    <definedName name="PP" hidden="1">{#N/A,#N/A,FALSE,"Aging Summary";#N/A,#N/A,FALSE,"Ratio Analysis";#N/A,#N/A,FALSE,"Test 120 Day Accts";#N/A,#N/A,FALSE,"Tickmarks"}</definedName>
    <definedName name="ppk" hidden="1">#REF!</definedName>
    <definedName name="PPP" hidden="1">{#N/A,#N/A,FALSE,"Aging Summary";#N/A,#N/A,FALSE,"Ratio Analysis";#N/A,#N/A,FALSE,"Test 120 Day Accts";#N/A,#N/A,FALSE,"Tickmarks"}</definedName>
    <definedName name="pppp" hidden="1">#REF!</definedName>
    <definedName name="PPPPPP" hidden="1">{"Votoran",#N/A,FALSE,"Votoran";"Salto",#N/A,FALSE,"Salto";"Jaguaré",#N/A,FALSE,"Jaguaré";"Cubatão",#N/A,FALSE,"Cubatão";"Rio Negro",#N/A,FALSE,"Rio Negro";"MVR CPII",#N/A,FALSE,"MVR CPII";"MVR CPIII",#N/A,FALSE,"MVR CPIII"}</definedName>
    <definedName name="Prem" hidden="1">#REF!</definedName>
    <definedName name="ProdForm" hidden="1">#REF!</definedName>
    <definedName name="Product" hidden="1">#REF!</definedName>
    <definedName name="produksi" hidden="1">#REF!</definedName>
    <definedName name="pta" hidden="1">#REF!</definedName>
    <definedName name="PWE" hidden="1">#REF!</definedName>
    <definedName name="qe" hidden="1">#REF!</definedName>
    <definedName name="qpeoirr" hidden="1">{#N/A,#N/A,FALSE,"Aging Summary";#N/A,#N/A,FALSE,"Ratio Analysis";#N/A,#N/A,FALSE,"Test 120 Day Accts";#N/A,#N/A,FALSE,"Tickmarks"}</definedName>
    <definedName name="qq" hidden="1">#REF!</definedName>
    <definedName name="qqq" hidden="1">{#N/A,#N/A,FALSE,"Aging Summary";#N/A,#N/A,FALSE,"Ratio Analysis";#N/A,#N/A,FALSE,"Test 120 Day Accts";#N/A,#N/A,FALSE,"Tickmarks"}</definedName>
    <definedName name="qqqq" hidden="1">{#N/A,#N/A,FALSE,"Aging Summary";#N/A,#N/A,FALSE,"Ratio Analysis";#N/A,#N/A,FALSE,"Test 120 Day Accts";#N/A,#N/A,FALSE,"Tickmarks"}</definedName>
    <definedName name="qqweweq" hidden="1">{#N/A,#N/A,FALSE,"Aging Summary";#N/A,#N/A,FALSE,"Ratio Analysis";#N/A,#N/A,FALSE,"Test 120 Day Accts";#N/A,#N/A,FALSE,"Tickmarks"}</definedName>
    <definedName name="qw" hidden="1">#REF!</definedName>
    <definedName name="qwe" hidden="1">{#N/A,#N/A,FALSE,"Aging Summary";#N/A,#N/A,FALSE,"Ratio Analysis";#N/A,#N/A,FALSE,"Test 120 Day Accts";#N/A,#N/A,FALSE,"Tickmarks"}</definedName>
    <definedName name="qwee" hidden="1">{"EconCons",#N/A,TRUE,"Econômico - Consolidado";"EconCim",#N/A,TRUE,"Econômico - Cimento";"EconCal",#N/A,TRUE,"Econômico - Cal e Outros";"CaixaCons",#N/A,TRUE,"Caixa - Consolidado";"CaixaCim",#N/A,TRUE,"Caixa - Cimento";"CaixaCal",#N/A,TRUE,"Caixa - Cal e Outros";"InvestCons",#N/A,TRUE,"Invest Consolidado"}</definedName>
    <definedName name="QWEEWQ" hidden="1">{#N/A,#N/A,FALSE,"Aging Summary";#N/A,#N/A,FALSE,"Ratio Analysis";#N/A,#N/A,FALSE,"Test 120 Day Accts";#N/A,#N/A,FALSE,"Tickmarks"}</definedName>
    <definedName name="qwer" hidden="1">{#N/A,#N/A,FALSE,"Aging Summary";#N/A,#N/A,FALSE,"Ratio Analysis";#N/A,#N/A,FALSE,"Test 120 Day Accts";#N/A,#N/A,FALSE,"Tickmarks"}</definedName>
    <definedName name="qwer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qwfq" hidden="1">{#N/A,#N/A,FALSE,"Aging Summary";#N/A,#N/A,FALSE,"Ratio Analysis";#N/A,#N/A,FALSE,"Test 120 Day Accts";#N/A,#N/A,FALSE,"Tickmarks"}</definedName>
    <definedName name="qwrt" hidden="1">{#N/A,#N/A,FALSE,"Aging Summary";#N/A,#N/A,FALSE,"Ratio Analysis";#N/A,#N/A,FALSE,"Test 120 Day Accts";#N/A,#N/A,FALSE,"Tickmarks"}</definedName>
    <definedName name="RCArea" hidden="1">#REF!</definedName>
    <definedName name="Rec" hidden="1">{#N/A,#N/A,FALSE,"Aging Summary";#N/A,#N/A,FALSE,"Ratio Analysis";#N/A,#N/A,FALSE,"Test 120 Day Accts";#N/A,#N/A,FALSE,"Tickmarks"}</definedName>
    <definedName name="Recolhim.CSL" hidden="1">{#N/A,#N/A,FALSE,"Aging Summary";#N/A,#N/A,FALSE,"Ratio Analysis";#N/A,#N/A,FALSE,"Test 120 Day Accts";#N/A,#N/A,FALSE,"Tickmarks"}</definedName>
    <definedName name="refis" hidden="1">{#N/A,#N/A,FALSE,"Aging Summary";#N/A,#N/A,FALSE,"Ratio Analysis";#N/A,#N/A,FALSE,"Test 120 Day Accts";#N/A,#N/A,FALSE,"Tickmarks"}</definedName>
    <definedName name="Regeneração" hidden="1">{#N/A,#N/A,TRUE,"PESQ";#N/A,#N/A,TRUE,"REG.";#N/A,#N/A,TRUE,"MAN";#N/A,#N/A,TRUE,"IMREF";#N/A,#N/A,TRUE,"TOTSILV";#N/A,#N/A,TRUE,"GERAL";#N/A,#N/A,TRUE,"EST";#N/A,#N/A,TRUE,"COL.";#N/A,#N/A,TRUE,"ATIVIDADE"}</definedName>
    <definedName name="res" hidden="1">[20]BP!#REF!</definedName>
    <definedName name="RESSSI" hidden="1">{#N/A,#N/A,FALSE,"Aging Summary";#N/A,#N/A,FALSE,"Ratio Analysis";#N/A,#N/A,FALSE,"Test 120 Day Accts";#N/A,#N/A,FALSE,"Tickmarks"}</definedName>
    <definedName name="RESUNO" hidden="1">{#N/A,#N/A,FALSE,"Aging Summary";#N/A,#N/A,FALSE,"Ratio Analysis";#N/A,#N/A,FALSE,"Test 120 Day Accts";#N/A,#N/A,FALSE,"Tickmarks"}</definedName>
    <definedName name="retrrr" hidden="1">{#N/A,#N/A,FALSE,"Aging Summary";#N/A,#N/A,FALSE,"Ratio Analysis";#N/A,#N/A,FALSE,"Test 120 Day Accts";#N/A,#N/A,FALSE,"Tickmarks"}</definedName>
    <definedName name="Revisi" hidden="1">#REF!</definedName>
    <definedName name="rfddd" hidden="1">[1]LOADDAT!#REF!</definedName>
    <definedName name="rffff" hidden="1">#REF!</definedName>
    <definedName name="ri" hidden="1">{#N/A,#N/A,FALSE,"Aging Summary";#N/A,#N/A,FALSE,"Ratio Analysis";#N/A,#N/A,FALSE,"Test 120 Day Accts";#N/A,#N/A,FALSE,"Tickmarks"}</definedName>
    <definedName name="rina" hidden="1">{#N/A,#N/A,FALSE,"Aging Summary";#N/A,#N/A,FALSE,"Ratio Analysis";#N/A,#N/A,FALSE,"Test 120 Day Accts";#N/A,#N/A,FALSE,"Tickmarks"}</definedName>
    <definedName name="Rio" hidden="1">{#N/A,#N/A,FALSE,"Aging Summary";#N/A,#N/A,FALSE,"Ratio Analysis";#N/A,#N/A,FALSE,"Test 120 Day Accts";#N/A,#N/A,FALSE,"Tickmarks"}</definedName>
    <definedName name="rms" hidden="1">{"adj95mult",#N/A,FALSE,"COMPCO";"adj95est",#N/A,FALSE,"COMPCO"}</definedName>
    <definedName name="rod"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RowLevel" hidden="1">1</definedName>
    <definedName name="rrhr" hidden="1">#REF!</definedName>
    <definedName name="rrr" hidden="1">{#N/A,#N/A,FALSE,"Aging Summary";#N/A,#N/A,FALSE,"Ratio Analysis";#N/A,#N/A,FALSE,"Test 120 Day Accts";#N/A,#N/A,FALSE,"Tickmarks"}</definedName>
    <definedName name="rrrr" hidden="1">{#N/A,#N/A,FALSE,"Aging Summary";#N/A,#N/A,FALSE,"Ratio Analysis";#N/A,#N/A,FALSE,"Test 120 Day Accts";#N/A,#N/A,FALSE,"Tickmarks"}</definedName>
    <definedName name="rrrrr" hidden="1">{#N/A,#N/A,FALSE,"Aging Summary";#N/A,#N/A,FALSE,"Ratio Analysis";#N/A,#N/A,FALSE,"Test 120 Day Accts";#N/A,#N/A,FALSE,"Tickmarks"}</definedName>
    <definedName name="rrrrrr" hidden="1">{#N/A,#N/A,TRUE,"PESQ";#N/A,#N/A,TRUE,"REG.";#N/A,#N/A,TRUE,"MAN";#N/A,#N/A,TRUE,"IMREF";#N/A,#N/A,TRUE,"TOTSILV";#N/A,#N/A,TRUE,"GERAL";#N/A,#N/A,TRUE,"EST";#N/A,#N/A,TRUE,"COL.";#N/A,#N/A,TRUE,"ATIVIDADE"}</definedName>
    <definedName name="rrrrrrrrrrrrr" hidden="1">{#N/A,#N/A,FALSE,"Aging Summary";#N/A,#N/A,FALSE,"Ratio Analysis";#N/A,#N/A,FALSE,"Test 120 Day Accts";#N/A,#N/A,FALSE,"Tickmarks"}</definedName>
    <definedName name="RUMAH" hidden="1">#REF!</definedName>
    <definedName name="rus" hidden="1">{#N/A,#N/A,FALSE,"Aging Summary";#N/A,#N/A,FALSE,"Ratio Analysis";#N/A,#N/A,FALSE,"Test 120 Day Accts";#N/A,#N/A,FALSE,"Tickmarks"}</definedName>
    <definedName name="ryeqyqa" hidden="1">{#N/A,#N/A,FALSE,"Aging Summary";#N/A,#N/A,FALSE,"Ratio Analysis";#N/A,#N/A,FALSE,"Test 120 Day Accts";#N/A,#N/A,FALSE,"Tickmarks"}</definedName>
    <definedName name="s" hidden="1">{#N/A,#N/A,FALSE,"WNTS"}</definedName>
    <definedName name="s1ws" hidden="1">{#N/A,#N/A,FALSE,"Aging Summary";#N/A,#N/A,FALSE,"Ratio Analysis";#N/A,#N/A,FALSE,"Test 120 Day Accts";#N/A,#N/A,FALSE,"Tickmarks"}</definedName>
    <definedName name="SA" hidden="1">{#N/A,#N/A,FALSE,"Aging Summary";#N/A,#N/A,FALSE,"Ratio Analysis";#N/A,#N/A,FALSE,"Test 120 Day Accts";#N/A,#N/A,FALSE,"Tickmarks"}</definedName>
    <definedName name="saa" hidden="1">{#N/A,#N/A,FALSE,"GERAL";#N/A,#N/A,FALSE,"012-96";#N/A,#N/A,FALSE,"018-96";#N/A,#N/A,FALSE,"027-96";#N/A,#N/A,FALSE,"059-96";#N/A,#N/A,FALSE,"076-96";#N/A,#N/A,FALSE,"019-97";#N/A,#N/A,FALSE,"021-97";#N/A,#N/A,FALSE,"022-97";#N/A,#N/A,FALSE,"028-97"}</definedName>
    <definedName name="sadqw" hidden="1">{#N/A,#N/A,FALSE,"Aging Summary";#N/A,#N/A,FALSE,"Ratio Analysis";#N/A,#N/A,FALSE,"Test 120 Day Accts";#N/A,#N/A,FALSE,"Tickmarks"}</definedName>
    <definedName name="SAPBEXdnldView" hidden="1">"187QE3ZA9N82C61J1PNQLT7ED"</definedName>
    <definedName name="SAPBEXhrIndnt" hidden="1">1</definedName>
    <definedName name="SAPBEXrevision" hidden="1">13</definedName>
    <definedName name="SAPBEXsysID" hidden="1">"SEP"</definedName>
    <definedName name="SAPBEXwbID" hidden="1">"03XBZN3D0D40UMQSFZYEQ3ET9"</definedName>
    <definedName name="SAPFuncF4Help" hidden="1">Main.SAPF4Help()</definedName>
    <definedName name="SAPsysID" hidden="1">"708C5W7SBKP804JT78WJ0JNKI"</definedName>
    <definedName name="SAPwbID" hidden="1">"ARS"</definedName>
    <definedName name="sasasas" hidden="1">{#N/A,#N/A,FALSE,"Aging Summary";#N/A,#N/A,FALSE,"Ratio Analysis";#N/A,#N/A,FALSE,"Test 120 Day Accts";#N/A,#N/A,FALSE,"Tickmarks"}</definedName>
    <definedName name="sasdf" hidden="1">{#N/A,#N/A,FALSE,"Aging Summary";#N/A,#N/A,FALSE,"Ratio Analysis";#N/A,#N/A,FALSE,"Test 120 Day Accts";#N/A,#N/A,FALSE,"Tickmarks"}</definedName>
    <definedName name="sasdsd" hidden="1">{#N/A,#N/A,FALSE,"Aging Summary";#N/A,#N/A,FALSE,"Ratio Analysis";#N/A,#N/A,FALSE,"Test 120 Day Accts";#N/A,#N/A,FALSE,"Tickmarks"}</definedName>
    <definedName name="sbcv" hidden="1">{#N/A,#N/A,FALSE,"Aging Summary";#N/A,#N/A,FALSE,"Ratio Analysis";#N/A,#N/A,FALSE,"Test 120 Day Accts";#N/A,#N/A,FALSE,"Tickmarks"}</definedName>
    <definedName name="scpaa" hidden="1">{#N/A,#N/A,FALSE,"Aging Summary";#N/A,#N/A,FALSE,"Ratio Analysis";#N/A,#N/A,FALSE,"Test 120 Day Accts";#N/A,#N/A,FALSE,"Tickmarks"}</definedName>
    <definedName name="sdad" hidden="1">[12]Summary!#REF!</definedName>
    <definedName name="sdfdsfsdfgs" hidden="1">{#N/A,#N/A,FALSE,"Aging Summary";#N/A,#N/A,FALSE,"Ratio Analysis";#N/A,#N/A,FALSE,"Test 120 Day Accts";#N/A,#N/A,FALSE,"Tickmarks"}</definedName>
    <definedName name="sdfew" hidden="1">#REF!</definedName>
    <definedName name="SDFGFG" hidden="1">{#N/A,#N/A,FALSE,"Aging Summary";#N/A,#N/A,FALSE,"Ratio Analysis";#N/A,#N/A,FALSE,"Test 120 Day Accts";#N/A,#N/A,FALSE,"Tickmarks"}</definedName>
    <definedName name="SDFSDFSDF" hidden="1">{#N/A,#N/A,FALSE,"Aging Summary";#N/A,#N/A,FALSE,"Ratio Analysis";#N/A,#N/A,FALSE,"Test 120 Day Accts";#N/A,#N/A,FALSE,"Tickmarks"}</definedName>
    <definedName name="sdh" hidden="1">{#N/A,#N/A,FALSE,"Aging Summary";#N/A,#N/A,FALSE,"Ratio Analysis";#N/A,#N/A,FALSE,"Test 120 Day Accts";#N/A,#N/A,FALSE,"Tickmarks"}</definedName>
    <definedName name="sds" hidden="1">{#N/A,#N/A,FALSE,"Aging Summary";#N/A,#N/A,FALSE,"Ratio Analysis";#N/A,#N/A,FALSE,"Test 120 Day Accts";#N/A,#N/A,FALSE,"Tickmarks"}</definedName>
    <definedName name="sdss" hidden="1">{#N/A,#N/A,FALSE,"WNTS"}</definedName>
    <definedName name="SDSSSSS" hidden="1">{#N/A,#N/A,FALSE,"Aging Summary";#N/A,#N/A,FALSE,"Ratio Analysis";#N/A,#N/A,FALSE,"Test 120 Day Accts";#N/A,#N/A,FALSE,"Tickmarks"}</definedName>
    <definedName name="se" hidden="1">{#N/A,#N/A,FALSE,"Aging Summary";#N/A,#N/A,FALSE,"Ratio Analysis";#N/A,#N/A,FALSE,"Test 120 Day Accts";#N/A,#N/A,FALSE,"Tickmarks"}</definedName>
    <definedName name="sekflsdkf" hidden="1">{#N/A,#N/A,FALSE,"Aging Summary";#N/A,#N/A,FALSE,"Ratio Analysis";#N/A,#N/A,FALSE,"Test 120 Day Accts";#N/A,#N/A,FALSE,"Tickmarks"}</definedName>
    <definedName name="sencount" hidden="1">3</definedName>
    <definedName name="Sep" hidden="1">{#N/A,#N/A,FALSE,"Aging Summary";#N/A,#N/A,FALSE,"Ratio Analysis";#N/A,#N/A,FALSE,"Test 120 Day Accts";#N/A,#N/A,FALSE,"Tickmarks"}</definedName>
    <definedName name="SepProd" hidden="1">{#N/A,#N/A,FALSE,"Aging Summary";#N/A,#N/A,FALSE,"Ratio Analysis";#N/A,#N/A,FALSE,"Test 120 Day Accts";#N/A,#N/A,FALSE,"Tickmarks"}</definedName>
    <definedName name="sest" hidden="1">{"Schedule_IA",#N/A,FALSE,"I-A"}</definedName>
    <definedName name="sfdg" hidden="1">{#N/A,#N/A,FALSE,"Aging Summary";#N/A,#N/A,FALSE,"Ratio Analysis";#N/A,#N/A,FALSE,"Test 120 Day Accts";#N/A,#N/A,FALSE,"Tickmarks"}</definedName>
    <definedName name="SFDSFS" hidden="1">{#N/A,#N/A,FALSE,"Aging Summary";#N/A,#N/A,FALSE,"Ratio Analysis";#N/A,#N/A,FALSE,"Test 120 Day Accts";#N/A,#N/A,FALSE,"Tickmarks"}</definedName>
    <definedName name="SFFS" hidden="1">{#N/A,#N/A,FALSE,"Aging Summary";#N/A,#N/A,FALSE,"Ratio Analysis";#N/A,#N/A,FALSE,"Test 120 Day Accts";#N/A,#N/A,FALSE,"Tickmarks"}</definedName>
    <definedName name="SFS" hidden="1">{#N/A,#N/A,FALSE,"Aging Summary";#N/A,#N/A,FALSE,"Ratio Analysis";#N/A,#N/A,FALSE,"Test 120 Day Accts";#N/A,#N/A,FALSE,"Tickmarks"}</definedName>
    <definedName name="SFSDFDS" hidden="1">{#N/A,#N/A,FALSE,"Aging Summary";#N/A,#N/A,FALSE,"Ratio Analysis";#N/A,#N/A,FALSE,"Test 120 Day Accts";#N/A,#N/A,FALSE,"Tickmarks"}</definedName>
    <definedName name="SH" hidden="1">{#N/A,#N/A,FALSE,"GERAL";#N/A,#N/A,FALSE,"012-96";#N/A,#N/A,FALSE,"018-96";#N/A,#N/A,FALSE,"027-96";#N/A,#N/A,FALSE,"059-96";#N/A,#N/A,FALSE,"076-96";#N/A,#N/A,FALSE,"019-97";#N/A,#N/A,FALSE,"021-97";#N/A,#N/A,FALSE,"022-97";#N/A,#N/A,FALSE,"028-97"}</definedName>
    <definedName name="sheet3" hidden="1">{#N/A,#N/A,FALSE,"Aging Summary";#N/A,#N/A,FALSE,"Ratio Analysis";#N/A,#N/A,FALSE,"Test 120 Day Accts";#N/A,#N/A,FALSE,"Tickmarks"}</definedName>
    <definedName name="shjjq" hidden="1">{#N/A,#N/A,FALSE,"Aging Summary";#N/A,#N/A,FALSE,"Ratio Analysis";#N/A,#N/A,FALSE,"Test 120 Day Accts";#N/A,#N/A,FALSE,"Tickmarks"}</definedName>
    <definedName name="sim" hidden="1">{#N/A,#N/A,FALSE,"Aging Summary";#N/A,#N/A,FALSE,"Ratio Analysis";#N/A,#N/A,FALSE,"Test 120 Day Accts";#N/A,#N/A,FALSE,"Tickmarks"}</definedName>
    <definedName name="SK" hidden="1">#REF!</definedName>
    <definedName name="snack" hidden="1">{#N/A,#N/A,FALSE,"Aging Summary";#N/A,#N/A,FALSE,"Ratio Analysis";#N/A,#N/A,FALSE,"Test 120 Day Accts";#N/A,#N/A,FALSE,"Tickmarks"}</definedName>
    <definedName name="snap" hidden="1">{#N/A,#N/A,FALSE,"Aging Summary";#N/A,#N/A,FALSE,"Ratio Analysis";#N/A,#N/A,FALSE,"Test 120 Day Accts";#N/A,#N/A,FALSE,"Tickmarks"}</definedName>
    <definedName name="Snapshot" hidden="1">{#N/A,#N/A,FALSE,"Aging Summary";#N/A,#N/A,FALSE,"Ratio Analysis";#N/A,#N/A,FALSE,"Test 120 Day Accts";#N/A,#N/A,FALSE,"Tickmarks"}</definedName>
    <definedName name="snapshot._.febr" hidden="1">{#N/A,#N/A,FALSE,"Aging Summary";#N/A,#N/A,FALSE,"Ratio Analysis";#N/A,#N/A,FALSE,"Test 120 Day Accts";#N/A,#N/A,FALSE,"Tickmarks"}</definedName>
    <definedName name="snapshot._.febr2" hidden="1">{#N/A,#N/A,FALSE,"Aging Summary";#N/A,#N/A,FALSE,"Ratio Analysis";#N/A,#N/A,FALSE,"Test 120 Day Accts";#N/A,#N/A,FALSE,"Tickmarks"}</definedName>
    <definedName name="snapshot._.febr3" hidden="1">{#N/A,#N/A,FALSE,"Aging Summary";#N/A,#N/A,FALSE,"Ratio Analysis";#N/A,#N/A,FALSE,"Test 120 Day Accts";#N/A,#N/A,FALSE,"Tickmarks"}</definedName>
    <definedName name="snapshot._.jan" hidden="1">{#N/A,#N/A,FALSE,"Aging Summary";#N/A,#N/A,FALSE,"Ratio Analysis";#N/A,#N/A,FALSE,"Test 120 Day Accts";#N/A,#N/A,FALSE,"Tickmarks"}</definedName>
    <definedName name="snapshot_mar3" hidden="1">{#N/A,#N/A,FALSE,"Aging Summary";#N/A,#N/A,FALSE,"Ratio Analysis";#N/A,#N/A,FALSE,"Test 120 Day Accts";#N/A,#N/A,FALSE,"Tickmarks"}</definedName>
    <definedName name="SnapshotA" hidden="1">{#N/A,#N/A,FALSE,"Aging Summary";#N/A,#N/A,FALSE,"Ratio Analysis";#N/A,#N/A,FALSE,"Test 120 Day Accts";#N/A,#N/A,FALSE,"Tickmarks"}</definedName>
    <definedName name="snip" hidden="1">{#N/A,#N/A,FALSE,"Aging Summary";#N/A,#N/A,FALSE,"Ratio Analysis";#N/A,#N/A,FALSE,"Test 120 Day Accts";#N/A,#N/A,FALSE,"Tickmarks"}</definedName>
    <definedName name="solver_lin" hidden="1">0</definedName>
    <definedName name="solver_num" hidden="1">0</definedName>
    <definedName name="solver_typ" hidden="1">3</definedName>
    <definedName name="solver_val" hidden="1">0</definedName>
    <definedName name="SpecialPrice" hidden="1">#REF!</definedName>
    <definedName name="SRH" hidden="1">{#N/A,#N/A,FALSE,"GERAL";#N/A,#N/A,FALSE,"012-96";#N/A,#N/A,FALSE,"018-96";#N/A,#N/A,FALSE,"027-96";#N/A,#N/A,FALSE,"059-96";#N/A,#N/A,FALSE,"076-96";#N/A,#N/A,FALSE,"019-97";#N/A,#N/A,FALSE,"021-97";#N/A,#N/A,FALSE,"022-97";#N/A,#N/A,FALSE,"028-97"}</definedName>
    <definedName name="SRTSRT" hidden="1">{#N/A,#N/A,FALSE,"GERAL";#N/A,#N/A,FALSE,"012-96";#N/A,#N/A,FALSE,"018-96";#N/A,#N/A,FALSE,"027-96";#N/A,#N/A,FALSE,"059-96";#N/A,#N/A,FALSE,"076-96";#N/A,#N/A,FALSE,"019-97";#N/A,#N/A,FALSE,"021-97";#N/A,#N/A,FALSE,"022-97";#N/A,#N/A,FALSE,"028-97"}</definedName>
    <definedName name="SRTST" hidden="1">{#N/A,#N/A,FALSE,"GERAL";#N/A,#N/A,FALSE,"012-96";#N/A,#N/A,FALSE,"018-96";#N/A,#N/A,FALSE,"027-96";#N/A,#N/A,FALSE,"059-96";#N/A,#N/A,FALSE,"076-96";#N/A,#N/A,FALSE,"019-97";#N/A,#N/A,FALSE,"021-97";#N/A,#N/A,FALSE,"022-97";#N/A,#N/A,FALSE,"028-97"}</definedName>
    <definedName name="SS" hidden="1">{#N/A,#N/A,FALSE,"Aging Summary";#N/A,#N/A,FALSE,"Ratio Analysis";#N/A,#N/A,FALSE,"Test 120 Day Accts";#N/A,#N/A,FALSE,"Tickmarks"}</definedName>
    <definedName name="SSC" hidden="1">{#N/A,#N/A,FALSE,"Aging Summary";#N/A,#N/A,FALSE,"Ratio Analysis";#N/A,#N/A,FALSE,"Test 120 Day Accts";#N/A,#N/A,FALSE,"Tickmarks"}</definedName>
    <definedName name="sss" hidden="1">{#N/A,#N/A,FALSE,"Aging Summary";#N/A,#N/A,FALSE,"Ratio Analysis";#N/A,#N/A,FALSE,"Test 120 Day Accts";#N/A,#N/A,FALSE,"Tickmarks"}</definedName>
    <definedName name="sssasasas" hidden="1">{#N/A,#N/A,FALSE,"Aging Summary";#N/A,#N/A,FALSE,"Ratio Analysis";#N/A,#N/A,FALSE,"Test 120 Day Accts";#N/A,#N/A,FALSE,"Tickmarks"}</definedName>
    <definedName name="ssss" hidden="1">#REF!</definedName>
    <definedName name="sssss" hidden="1">{#N/A,#N/A,FALSE,"Aging Summary";#N/A,#N/A,FALSE,"Ratio Analysis";#N/A,#N/A,FALSE,"Test 120 Day Accts";#N/A,#N/A,FALSE,"Tickmarks"}</definedName>
    <definedName name="ssssss" hidden="1">{#N/A,#N/A,FALSE,"Aging Summary";#N/A,#N/A,FALSE,"Ratio Analysis";#N/A,#N/A,FALSE,"Test 120 Day Accts";#N/A,#N/A,FALSE,"Tickmarks"}</definedName>
    <definedName name="sssssssss" hidden="1">{"coverall",#N/A,FALSE,"Definitions";"cover1",#N/A,FALSE,"Definitions";"cover2",#N/A,FALSE,"Definitions";"cover3",#N/A,FALSE,"Definitions";"cover4",#N/A,FALSE,"Definitions";"cover5",#N/A,FALSE,"Definitions";"blank",#N/A,FALSE,"Definitions"}</definedName>
    <definedName name="sssssssssssssssssssssssssssss" hidden="1">#REF!</definedName>
    <definedName name="sta" hidden="1">{"Graphic",#N/A,TRUE,"Graphic"}</definedName>
    <definedName name="stationary" hidden="1">{"Outputs",#N/A,TRUE,"North America";"Outputs",#N/A,TRUE,"Europe";"Outputs",#N/A,TRUE,"Asia Pacific";"Outputs",#N/A,TRUE,"Latin America";"Outputs",#N/A,TRUE,"Wireless"}</definedName>
    <definedName name="STH" hidden="1">{#N/A,#N/A,FALSE,"Aging Summary";#N/A,#N/A,FALSE,"Ratio Analysis";#N/A,#N/A,FALSE,"Test 120 Day Accts";#N/A,#N/A,FALSE,"Tickmarks"}</definedName>
    <definedName name="STTTT" hidden="1">{#N/A,#N/A,FALSE,"Aging Summary";#N/A,#N/A,FALSE,"Ratio Analysis";#N/A,#N/A,FALSE,"Test 120 Day Accts";#N/A,#N/A,FALSE,"Tickmarks"}</definedName>
    <definedName name="SUMMARY" hidden="1">[26]SUMMARY!$A$1:$L$23</definedName>
    <definedName name="svmlahgowv" hidden="1">{#N/A,#N/A,FALSE,"Aging Summary";#N/A,#N/A,FALSE,"Ratio Analysis";#N/A,#N/A,FALSE,"Test 120 Day Accts";#N/A,#N/A,FALSE,"Tickmarks"}</definedName>
    <definedName name="sw" hidden="1">{#N/A,#N/A,FALSE,"Aging Summary";#N/A,#N/A,FALSE,"Ratio Analysis";#N/A,#N/A,FALSE,"Test 120 Day Accts";#N/A,#N/A,FALSE,"Tickmarks"}</definedName>
    <definedName name="Swvu.Fabio." hidden="1">#REF!</definedName>
    <definedName name="T" hidden="1">{#N/A,#N/A,FALSE,"Aging Summary";#N/A,#N/A,FALSE,"Ratio Analysis";#N/A,#N/A,FALSE,"Test 120 Day Accts";#N/A,#N/A,FALSE,"Tickmarks"}</definedName>
    <definedName name="tadeu" hidden="1">{"Econ Consolidado",#N/A,FALSE,"Econ Consol";"Fluxo de Caixa",#N/A,FALSE,"Fluxo Caixa";"Investimentos",#N/A,FALSE,"Investimentos"}</definedName>
    <definedName name="tata" hidden="1">{#N/A,#N/A,FALSE,"Aging Summary";#N/A,#N/A,FALSE,"Ratio Analysis";#N/A,#N/A,FALSE,"Test 120 Day Accts";#N/A,#N/A,FALSE,"Tickmarks"}</definedName>
    <definedName name="TATAT" hidden="1">{#N/A,#N/A,FALSE,"Aging Summary";#N/A,#N/A,FALSE,"Ratio Analysis";#N/A,#N/A,FALSE,"Test 120 Day Accts";#N/A,#N/A,FALSE,"Tickmarks"}</definedName>
    <definedName name="TB" hidden="1">{#N/A,#N/A,FALSE,"Aging Summary";#N/A,#N/A,FALSE,"Ratio Analysis";#N/A,#N/A,FALSE,"Test 120 Day Accts";#N/A,#N/A,FALSE,"Tickmarks"}</definedName>
    <definedName name="TBdbName" hidden="1">"9D2514D2D30111D782A0006008B37C70.mdb"</definedName>
    <definedName name="tbl_ProdInfo" hidden="1">#REF!</definedName>
    <definedName name="te" hidden="1">{"EVA",#N/A,FALSE,"EVA";"WACC",#N/A,FALSE,"WACC"}</definedName>
    <definedName name="TEEE" hidden="1">#REF!</definedName>
    <definedName name="TEL" hidden="1">{#N/A,#N/A,FALSE,"Aging Summary";#N/A,#N/A,FALSE,"Ratio Analysis";#N/A,#N/A,FALSE,"Test 120 Day Accts";#N/A,#N/A,FALSE,"Tickmarks"}</definedName>
    <definedName name="TES" hidden="1">#REF!</definedName>
    <definedName name="test" hidden="1">{#N/A,#N/A,FALSE,"Aging Summary";#N/A,#N/A,FALSE,"Ratio Analysis";#N/A,#N/A,FALSE,"Test 120 Day Accts";#N/A,#N/A,FALSE,"Tickmarks"}</definedName>
    <definedName name="teste" hidden="1">{#N/A,#N/A,FALSE,"Aging Summary";#N/A,#N/A,FALSE,"Ratio Analysis";#N/A,#N/A,FALSE,"Test 120 Day Accts";#N/A,#N/A,FALSE,"Tickmarks"}</definedName>
    <definedName name="teste1" hidden="1">{#N/A,#N/A,FALSE,"CUSCOL";#N/A,#N/A,FALSE,"CUSCOL1";#N/A,#N/A,FALSE,"CUSSIL";#N/A,#N/A,FALSE,"CUSSIL1";#N/A,#N/A,FALSE,"ACOMEN";#N/A,#N/A,FALSE,"ACOMEN1";#N/A,#N/A,FALSE,"FISILV";#N/A,#N/A,FALSE,"FISILVI1";#N/A,#N/A,FALSE,"RENSIL";#N/A,#N/A,FALSE,"RENSIL1";#N/A,#N/A,FALSE,"GASTOS";#N/A,#N/A,FALSE,"GASTOS1"}</definedName>
    <definedName name="testes"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extRefCopyRangeCount" hidden="1">20</definedName>
    <definedName name="titipanen" hidden="1">#REF!</definedName>
    <definedName name="TK" hidden="1">#REF!</definedName>
    <definedName name="TM" hidden="1">{#N/A,#N/A,FALSE,"Aging Summary";#N/A,#N/A,FALSE,"Ratio Analysis";#N/A,#N/A,FALSE,"Test 120 Day Accts";#N/A,#N/A,FALSE,"Tickmarks"}</definedName>
    <definedName name="TOLOR" hidden="1">{#N/A,#N/A,FALSE,"Aging Summary";#N/A,#N/A,FALSE,"Ratio Analysis";#N/A,#N/A,FALSE,"Test 120 Day Accts";#N/A,#N/A,FALSE,"Tickmarks"}</definedName>
    <definedName name="tpsfs" hidden="1">{#N/A,#N/A,FALSE,"Aging Summary";#N/A,#N/A,FALSE,"Ratio Analysis";#N/A,#N/A,FALSE,"Test 120 Day Accts";#N/A,#N/A,FALSE,"Tickmarks"}</definedName>
    <definedName name="transp36"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Travel" hidden="1">{#N/A,#N/A,FALSE,"WNTS"}</definedName>
    <definedName name="Travel1" hidden="1">{#N/A,#N/A,FALSE,"WNTS"}</definedName>
    <definedName name="tre" hidden="1">{"mult96",#N/A,FALSE,"PETCOMP";"est96",#N/A,FALSE,"PETCOMP";"mult95",#N/A,FALSE,"PETCOMP";"est95",#N/A,FALSE,"PETCOMP";"multltm",#N/A,FALSE,"PETCOMP";"resultltm",#N/A,FALSE,"PETCOMP"}</definedName>
    <definedName name="trend" hidden="1">{#N/A,#N/A,FALSE,"Aging Summary";#N/A,#N/A,FALSE,"Ratio Analysis";#N/A,#N/A,FALSE,"Test 120 Day Accts";#N/A,#N/A,FALSE,"Tickmarks"}</definedName>
    <definedName name="Trend._.Analysis" hidden="1">{#N/A,#N/A,FALSE,"Aging Summary";#N/A,#N/A,FALSE,"Ratio Analysis";#N/A,#N/A,FALSE,"Test 120 Day Accts";#N/A,#N/A,FALSE,"Tickmarks"}</definedName>
    <definedName name="TrendA" hidden="1">{#N/A,#N/A,FALSE,"Aging Summary";#N/A,#N/A,FALSE,"Ratio Analysis";#N/A,#N/A,FALSE,"Test 120 Day Accts";#N/A,#N/A,FALSE,"Tickmarks"}</definedName>
    <definedName name="trew" hidden="1">{#N/A,#N/A,FALSE,"Aging Summary";#N/A,#N/A,FALSE,"Ratio Analysis";#N/A,#N/A,FALSE,"Test 120 Day Accts";#N/A,#N/A,FALSE,"Tickmarks"}</definedName>
    <definedName name="TRFHG" hidden="1">#N/A</definedName>
    <definedName name="trrt" hidden="1">{#N/A,#N/A,FALSE,"ORC99131RD";#N/A,#N/A,FALSE,"ORC99131CO";#N/A,#N/A,FALSE,"ORC99131VI";#N/A,#N/A,FALSE,"ORC99131SA";#N/A,#N/A,FALSE,"ORC99131SB";#N/A,#N/A,FALSE,"ORC99131ACPC";#N/A,#N/A,FALSE,"ORC99131ACPQ";#N/A,#N/A,FALSE,"ORC99131FR"}</definedName>
    <definedName name="Trvel" hidden="1">{#N/A,#N/A,FALSE,"WNTS"}</definedName>
    <definedName name="tsl" hidden="1">{#N/A,#N/A,FALSE,"Aging Summary";#N/A,#N/A,FALSE,"Ratio Analysis";#N/A,#N/A,FALSE,"Test 120 Day Accts";#N/A,#N/A,FALSE,"Tickmarks"}</definedName>
    <definedName name="tsltsl" hidden="1">{#N/A,#N/A,FALSE,"Aging Summary";#N/A,#N/A,FALSE,"Ratio Analysis";#N/A,#N/A,FALSE,"Test 120 Day Accts";#N/A,#N/A,FALSE,"Tickmarks"}</definedName>
    <definedName name="tt" hidden="1">{"EconCons",#N/A,TRUE,"Econômico - Consolidado";"EconCim",#N/A,TRUE,"Econômico - Cimento";"EconCal",#N/A,TRUE,"Econômico - Cal e Outros";"CaixaCons",#N/A,TRUE,"Caixa - Consolidado";"CaixaCim",#N/A,TRUE,"Caixa - Cimento";"CaixaCal",#N/A,TRUE,"Caixa - Cal e Outros";"InvestCons",#N/A,TRUE,"Invest Consolidado"}</definedName>
    <definedName name="TTPANEN" hidden="1">#REF!</definedName>
    <definedName name="ttrtrtr" hidden="1">{#N/A,#N/A,FALSE,"Aging Summary";#N/A,#N/A,FALSE,"Ratio Analysis";#N/A,#N/A,FALSE,"Test 120 Day Accts";#N/A,#N/A,FALSE,"Tickmarks"}</definedName>
    <definedName name="tttt" hidden="1">{"Schedule_1B",#N/A,FALSE,"I-B"}</definedName>
    <definedName name="TTTTTTTTTTT" hidden="1">{#N/A,#N/A,FALSE,"Aging Summary";#N/A,#N/A,FALSE,"Ratio Analysis";#N/A,#N/A,FALSE,"Test 120 Day Accts";#N/A,#N/A,FALSE,"Tickmarks"}</definedName>
    <definedName name="TTTTTTTTTTTTTTTT" hidden="1">{#N/A,#N/A,FALSE,"Aging Summary";#N/A,#N/A,FALSE,"Ratio Analysis";#N/A,#N/A,FALSE,"Test 120 Day Accts";#N/A,#N/A,FALSE,"Tickmarks"}</definedName>
    <definedName name="ttwe"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UWUHTUW" hidden="1">{#N/A,#N/A,FALSE,"Aging Summary";#N/A,#N/A,FALSE,"Ratio Analysis";#N/A,#N/A,FALSE,"Test 120 Day Accts";#N/A,#N/A,FALSE,"Tickmarks"}</definedName>
    <definedName name="tyjhjgf" hidden="1">{#N/A,#N/A,FALSE,"Aging Summary";#N/A,#N/A,FALSE,"Ratio Analysis";#N/A,#N/A,FALSE,"Test 120 Day Accts";#N/A,#N/A,FALSE,"Tickmarks"}</definedName>
    <definedName name="UI" hidden="1">{#N/A,#N/A,FALSE,"GERAL";#N/A,#N/A,FALSE,"012-96";#N/A,#N/A,FALSE,"018-96";#N/A,#N/A,FALSE,"027-96";#N/A,#N/A,FALSE,"059-96";#N/A,#N/A,FALSE,"076-96";#N/A,#N/A,FALSE,"019-97";#N/A,#N/A,FALSE,"021-97";#N/A,#N/A,FALSE,"022-97";#N/A,#N/A,FALSE,"028-97"}</definedName>
    <definedName name="UIP" hidden="1">{#N/A,#N/A,FALSE,"Aging Summary";#N/A,#N/A,FALSE,"Ratio Analysis";#N/A,#N/A,FALSE,"Test 120 Day Accts";#N/A,#N/A,FALSE,"Tickmarks"}</definedName>
    <definedName name="ukirlle" hidden="1">{#N/A,#N/A,FALSE,"Aging Summary";#N/A,#N/A,FALSE,"Ratio Analysis";#N/A,#N/A,FALSE,"Test 120 Day Accts";#N/A,#N/A,FALSE,"Tickmarks"}</definedName>
    <definedName name="uuu" hidden="1">{"Schedule_I",#N/A,FALSE,"I"}</definedName>
    <definedName name="uyiohholhh" hidden="1">{#N/A,#N/A,FALSE,"Aging Summary";#N/A,#N/A,FALSE,"Ratio Analysis";#N/A,#N/A,FALSE,"Test 120 Day Accts";#N/A,#N/A,FALSE,"Tickmarks"}</definedName>
    <definedName name="uylltgl" hidden="1">{#N/A,#N/A,FALSE,"Aging Summary";#N/A,#N/A,FALSE,"Ratio Analysis";#N/A,#N/A,FALSE,"Test 120 Day Accts";#N/A,#N/A,FALSE,"Tickmarks"}</definedName>
    <definedName name="V" hidden="1">[1]LOADDAT!#REF!</definedName>
    <definedName name="Valmir" hidden="1">{"Econ Consolidado",#N/A,FALSE,"Econ Consol";"Fluxo de Caixa",#N/A,FALSE,"Fluxo Caixa";"Investimentos",#N/A,FALSE,"Investimentos"}</definedName>
    <definedName name="vat" hidden="1">{"Schedule_1D",#N/A,FALSE,"I-D"}</definedName>
    <definedName name="vat_credit_with_monesamerger" hidden="1">{#N/A,#N/A,TRUE,"lawa";#N/A,#N/A,TRUE,"brazil";#N/A,#N/A,TRUE,"argentina";#N/A,#N/A,TRUE,"mexico";#N/A,#N/A,TRUE,"colombia";#N/A,#N/A,TRUE,"cent amer";#N/A,#N/A,TRUE,"venezuela";#N/A,#N/A,TRUE,"caribbean";#N/A,#N/A,TRUE,"HQ"}</definedName>
    <definedName name="VATe" hidden="1">{#N/A,#N/A,TRUE,"lawa";#N/A,#N/A,TRUE,"brazil";#N/A,#N/A,TRUE,"argentina";#N/A,#N/A,TRUE,"mexico";#N/A,#N/A,TRUE,"colombia";#N/A,#N/A,TRUE,"cent amer";#N/A,#N/A,TRUE,"venezuela";#N/A,#N/A,TRUE,"caribbean";#N/A,#N/A,TRUE,"HQ"}</definedName>
    <definedName name="vbn" hidden="1">{#N/A,#N/A,FALSE,"Aging Summary";#N/A,#N/A,FALSE,"Ratio Analysis";#N/A,#N/A,FALSE,"Test 120 Day Accts";#N/A,#N/A,FALSE,"Tickmarks"}</definedName>
    <definedName name="vcvc" hidden="1">#N/A</definedName>
    <definedName name="vfcd" hidden="1">{#N/A,#N/A,FALSE,"Aging Summary";#N/A,#N/A,FALSE,"Ratio Analysis";#N/A,#N/A,FALSE,"Test 120 Day Accts";#N/A,#N/A,FALSE,"Tickmarks"}</definedName>
    <definedName name="VGT" hidden="1">{#N/A,#N/A,FALSE,"Aging Summary";#N/A,#N/A,FALSE,"Ratio Analysis";#N/A,#N/A,FALSE,"Test 120 Day Accts";#N/A,#N/A,FALSE,"Tickmarks"}</definedName>
    <definedName name="vie" hidden="1">{#N/A,#N/A,FALSE,"Aging Summary";#N/A,#N/A,FALSE,"Ratio Analysis";#N/A,#N/A,FALSE,"Test 120 Day Accts";#N/A,#N/A,FALSE,"Tickmarks"}</definedName>
    <definedName name="vjhvjk" hidden="1">{#N/A,#N/A,FALSE,"Aging Summary";#N/A,#N/A,FALSE,"Ratio Analysis";#N/A,#N/A,FALSE,"Test 120 Day Accts";#N/A,#N/A,FALSE,"Tickmarks"}</definedName>
    <definedName name="vsorow" hidden="1">{#N/A,#N/A,FALSE,"Aging Summary";#N/A,#N/A,FALSE,"Ratio Analysis";#N/A,#N/A,FALSE,"Test 120 Day Accts";#N/A,#N/A,FALSE,"Tickmarks"}</definedName>
    <definedName name="vvv" hidden="1">{TRUE,TRUE,-1.25,-15.5,484.5,278.25,FALSE,FALSE,TRUE,FALSE,0,1,#N/A,551,#N/A,5.92592592592593,22.5714285714286,1,FALSE,FALSE,3,TRUE,1,FALSE,100,"Swvu.AFAC.","ACwvu.AFAC.",#N/A,FALSE,FALSE,0,0,0,0,2,"","",FALSE,FALSE,FALSE,FALSE,1,90,#N/A,#N/A,"=R1C1:R650C11",FALSE,#N/A,#N/A,FALSE,FALSE,FALSE,1,65532,65532,FALSE,FALSE,TRUE,TRUE,TRUE}</definedName>
    <definedName name="vvvvvvvvv" hidden="1">{"Econ Consolidado",#N/A,FALSE,"Econ Consol";"Fluxo de Caixa",#N/A,FALSE,"Fluxo Caixa";"Investimentos",#N/A,FALSE,"Investimentos"}</definedName>
    <definedName name="w" hidden="1">{#N/A,#N/A,FALSE,"Prime Cost";#N/A,#N/A,FALSE,"Conv Gral. present";#N/A,#N/A,FALSE,"Conv. Var. Present";#N/A,#N/A,FALSE,"Conv. Utilities";#N/A,#N/A,FALSE,"Direct Conv. Cost";#N/A,#N/A,FALSE,"Total Fixed Conv present";#N/A,#N/A,FALSE,"Fixed Conv. FIE";#N/A,#N/A,FALSE,"Conversion Bridge"}</definedName>
    <definedName name="WAERTHJH" hidden="1">{#N/A,#N/A,FALSE,"Aging Summary";#N/A,#N/A,FALSE,"Ratio Analysis";#N/A,#N/A,FALSE,"Test 120 Day Accts";#N/A,#N/A,FALSE,"Tickmarks"}</definedName>
    <definedName name="WAS" hidden="1">{#N/A,#N/A,FALSE,"Aging Summary";#N/A,#N/A,FALSE,"Ratio Analysis";#N/A,#N/A,FALSE,"Test 120 Day Accts";#N/A,#N/A,FALSE,"Tickmarks"}</definedName>
    <definedName name="WC" hidden="1">{#N/A,#N/A,FALSE,"Aging Summary";#N/A,#N/A,FALSE,"Ratio Analysis";#N/A,#N/A,FALSE,"Test 120 Day Accts";#N/A,#N/A,FALSE,"Tickmarks"}</definedName>
    <definedName name="wcc" hidden="1">{#N/A,#N/A,FALSE,"Aging Summary";#N/A,#N/A,FALSE,"Ratio Analysis";#N/A,#N/A,FALSE,"Test 120 Day Accts";#N/A,#N/A,FALSE,"Tickmarks"}</definedName>
    <definedName name="wdedw" hidden="1">[11]KCN!#REF!</definedName>
    <definedName name="Wear_parts_6_months" hidden="1">#REF!</definedName>
    <definedName name="Wear_parts_6_months_2" hidden="1">#REF!</definedName>
    <definedName name="wedr" hidden="1">{"CaixaCons",#N/A,FALSE,"Caixa - Consolidado";"CaixaCim",#N/A,FALSE,"Caixa - Cimento";"CaixaCal",#N/A,FALSE,"Caixa - Cal e Outros";"CaixaVC",#N/A,FALSE,"Caixa - VC"}</definedName>
    <definedName name="weDWDwd" hidden="1">{#N/A,#N/A,FALSE,"Aging Summary";#N/A,#N/A,FALSE,"Ratio Analysis";#N/A,#N/A,FALSE,"Test 120 Day Accts";#N/A,#N/A,FALSE,"Tickmarks"}</definedName>
    <definedName name="wewww" hidden="1">{#N/A,#N/A,FALSE,"Aging Summary";#N/A,#N/A,FALSE,"Ratio Analysis";#N/A,#N/A,FALSE,"Test 120 Day Accts";#N/A,#N/A,FALSE,"Tickmarks"}</definedName>
    <definedName name="wnr" hidden="1">{"EconCons",#N/A,TRUE,"Econômico - Consolidado";"EconCim",#N/A,TRUE,"Econômico - Cimento";"EconCal",#N/A,TRUE,"Econômico - Cal e Outros";"CaixaCons",#N/A,TRUE,"Caixa - Consolidado";"CaixaCim",#N/A,TRUE,"Caixa - Cimento";"CaixaCal",#N/A,TRUE,"Caixa - Cal e Outros";"InvestCons",#N/A,TRUE,"Invest Consolidado"}</definedName>
    <definedName name="wnx" hidden="1">{"EVA",#N/A,FALSE,"EVA";"WACC",#N/A,FALSE,"WACC"}</definedName>
    <definedName name="wre.Print_Al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0." hidden="1">{#N/A,#N/A,FALSE,"Thn-0"}</definedName>
    <definedName name="wrn.Acquisition_matrix." hidden="1">{"Acq_matrix",#N/A,FALSE,"Acquisition Matrix"}</definedName>
    <definedName name="wrn.adj95." hidden="1">{"adj95mult",#N/A,FALSE,"COMPCO";"adj95est",#N/A,FALSE,"COMPCO"}</definedName>
    <definedName name="wrn.Aging._.and._.Trend._.Analysis." hidden="1">{#N/A,#N/A,FALSE,"Aging Summary";#N/A,#N/A,FALSE,"Ratio Analysis";#N/A,#N/A,FALSE,"Test 120 Day Accts";#N/A,#N/A,FALSE,"Tickmarks"}</definedName>
    <definedName name="wrn.Aging1" hidden="1">{#N/A,#N/A,FALSE,"Aging Summary";#N/A,#N/A,FALSE,"Ratio Analysis";#N/A,#N/A,FALSE,"Test 120 Day Accts";#N/A,#N/A,FALSE,"Tickmarks"}</definedName>
    <definedName name="wrn.All._.Pages." hidden="1">{"Summary",#N/A,TRUE,"Summary";"Market",#N/A,TRUE,"Market";"PriceModel",#N/A,TRUE,"Price";"UpBasic",#N/A,TRUE,"Upstream";"PriceC2C3",#N/A,TRUE,"Price";"PriceBTpX",#N/A,TRUE,"Price";"PriceOXKeroRefo",#N/A,TRUE,"Price";"PriceFuel",#N/A,TRUE,"Price";"UpVariable",#N/A,TRUE,"Upstream";"UpFixed",#N/A,TRUE,"Upstream";"UpRevenueFromDown",#N/A,TRUE,"Upstream";"UpIncome",#N/A,TRUE,"Upstream";"UpLoan",#N/A,TRUE,"Upstream";"UpCashFlow",#N/A,TRUE,"Upstream";"UpTax",#N/A,TRUE,"Upstream";"UpBS",#N/A,TRUE,"Upstream";"SMSummary",#N/A,TRUE,"EB-SM";"SMMarketRaw",#N/A,TRUE,"EB-SM";"SMMarketProduct",#N/A,TRUE,"EB-SM";"SMVariable",#N/A,TRUE,"EB-SM";"SMFixed",#N/A,TRUE,"EB-SM";"SMLoan",#N/A,TRUE,"EB-SM";"SMWorkingCapital",#N/A,TRUE,"EB-SM";"SMIncome",#N/A,TRUE,"EB-SM";"SMCashFlow",#N/A,TRUE,"EB-SM";"SMTax",#N/A,TRUE,"EB-SM";"SMBS",#N/A,TRUE,"EB-SM";"LDSummary",#N/A,TRUE,"LDPE-EVA";"LDMarketRaw",#N/A,TRUE,"LDPE-EVA";"LDMarketProduct",#N/A,TRUE,"LDPE-EVA";"LDMarketProduct2",#N/A,TRUE,"LDPE-EVA";"LDVariable",#N/A,TRUE,"LDPE-EVA";"LDFixed",#N/A,TRUE,"LDPE-EVA";"LDLoan",#N/A,TRUE,"LDPE-EVA";"LDIncome",#N/A,TRUE,"LDPE-EVA";"LDCashFlow",#N/A,TRUE,"LDPE-EVA";"LDTax",#N/A,TRUE,"LDPE-EVA";"LDBS",#N/A,TRUE,"LDPE-EVA";"HDSummary",#N/A,TRUE,"HDPE";"HDMarketRaw",#N/A,TRUE,"HDPE";"HDMarketProduct",#N/A,TRUE,"HDPE";"HDVariable",#N/A,TRUE,"HDPE";"HDFixed",#N/A,TRUE,"HDPE";"HDLoan",#N/A,TRUE,"HDPE";"HDIncome",#N/A,TRUE,"HDPE";"HDCashFlow",#N/A,TRUE,"HDPE";"HDTax",#N/A,TRUE,"HDPE";"HDBS",#N/A,TRUE,"HDPE";"PPSummary",#N/A,TRUE,"PP";"PPMarketRaw",#N/A,TRUE,"PP";"PPMarketProduct",#N/A,TRUE,"PP";"PPMarketProduct2",#N/A,TRUE,"PP";"PPVariable",#N/A,TRUE,"PP";"PPFixed",#N/A,TRUE,"PP";"PPLoan",#N/A,TRUE,"PP";"PPIncome",#N/A,TRUE,"PP";"PPCashFlow",#N/A,TRUE,"PP";"PPTax",#N/A,TRUE,"PP";"PPBS",#N/A,TRUE,"PP"}</definedName>
    <definedName name="wrn.AQUIROR._.DCF."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Base." hidden="1">{#N/A,#N/A,FALSE,"Conv Gral. present";#N/A,#N/A,FALSE,"Total Fixed Conv present";#N/A,#N/A,FALSE,"Conv. Var. Present";#N/A,#N/A,FALSE,"Direct Conv. Cost";#N/A,#N/A,FALSE,"Fixed Conv. FIE";#N/A,#N/A,FALSE,"Jornales";#N/A,#N/A,FALSE,"Salarios";#N/A,#N/A,FALSE,"FIE";#N/A,#N/A,FALSE,"Conversion s-amort x CC";#N/A,#N/A,FALSE,"Conversion x cta";#N/A,#N/A,FALSE,"Amortiz x area";#N/A,#N/A,FALSE,"Shipping";#N/A,#N/A,FALSE,"Conversion Bridge"}</definedName>
    <definedName name="wrn.bases." hidden="1">{#N/A,#N/A,FALSE,"Jornales";#N/A,#N/A,FALSE,"Salarios";#N/A,#N/A,FALSE,"FIE";#N/A,#N/A,FALSE,"Conversion s-amort x CC";#N/A,#N/A,FALSE,"Conversion x cta";#N/A,#N/A,FALSE,"Amortiz x area";#N/A,#N/A,FALSE,"Utilities Bgt04";#N/A,#N/A,FALSE,"Shipping"}</definedName>
    <definedName name="wrn.Breakdown_Install." hidden="1">{#N/A,#N/A,FALSE,"WNTS"}</definedName>
    <definedName name="wrn.Caixa." hidden="1">{"CaixaCons",#N/A,FALSE,"Caixa - Consolidado";"CaixaCim",#N/A,FALSE,"Caixa - Cimento";"CaixaCal",#N/A,FALSE,"Caixa - Cal e Outros";"CaixaVC",#N/A,FALSE,"Caixa - VC"}</definedName>
    <definedName name="wrn.Calendar." hidden="1">{#N/A,#N/A,FALSE,"Presentacion Calendar";#N/A,#N/A,FALSE,"Template TOTAL Calendar";#N/A,#N/A,FALSE,"Actual Calendar";#N/A,#N/A,FALSE,"Forecast Calendar"}</definedName>
    <definedName name="wrn.CLOVES." hidden="1">{#N/A,#N/A,FALSE,"Plan1";#N/A,#N/A,FALSE,"Despesas Diversas por C.Custo"}</definedName>
    <definedName name="wrn.compco." hidden="1">{"mult96",#N/A,FALSE,"PETCOMP";"est96",#N/A,FALSE,"PETCOMP";"mult95",#N/A,FALSE,"PETCOMP";"est95",#N/A,FALSE,"PETCOMP";"multltm",#N/A,FALSE,"PETCOMP";"resultltm",#N/A,FALSE,"PETCOMP"}</definedName>
    <definedName name="WRN.COMPL"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eto."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N" hidden="1">{"EconCons",#N/A,TRUE,"Econômico - Consolidado";"CaixaCons",#N/A,TRUE,"Caixa - Consolidado";"InvestCons",#N/A,TRUE,"Invest Consolidado"}</definedName>
    <definedName name="wrn.cons"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 hidden="1">{"EconCons",#N/A,TRUE,"Econômico - Consolidado";"EconCim",#N/A,TRUE,"Econômico - Cimento";"EconCal",#N/A,TRUE,"Econômico - Cal e Outros";"CaixaCons",#N/A,TRUE,"Caixa - Consolidado";"CaixaCim",#N/A,TRUE,"Caixa - Cimento";"CaixaCal",#N/A,TRUE,"Caixa - Cal e Outros";"InvestCons",#N/A,TRUE,"Invest Consolidado"}</definedName>
    <definedName name="wrn.Consol."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olidado." hidden="1">{"Econ Consolidado",#N/A,FALSE,"Econ Consol";"Fluxo de Caixa",#N/A,FALSE,"Fluxo Caixa";"Investimentos",#N/A,FALSE,"Investimentos"}</definedName>
    <definedName name="wrn.Consolidado1" hidden="1">{"Econ Consolidado",#N/A,FALSE,"Econ Consol";"Fluxo de Caixa",#N/A,FALSE,"Fluxo Caixa";"Investimentos",#N/A,FALSE,"Investimentos"}</definedName>
    <definedName name="wrn.contribution." hidden="1">{#N/A,#N/A,FALSE,"Contribution Analysis"}</definedName>
    <definedName name="wrn.Cost._.Management." hidden="1">{#N/A,#N/A,FALSE,"Summary";#N/A,#N/A,FALSE,"Acid";#N/A,#N/A,FALSE,"Classic";#N/A,#N/A,FALSE,"Original";#N/A,#N/A,FALSE,"Transorb";#N/A,#N/A,FALSE,"Full";#N/A,#N/A,FALSE,"Full KOH 480";#N/A,#N/A,FALSE,"Full KOH 540";#N/A,#N/A,FALSE,"FG";#N/A,#N/A,FALSE,"Max";#N/A,#N/A,FALSE,"Harness";#N/A,#N/A,FALSE,"Guardian";#N/A,#N/A,FALSE,"Flusol"}</definedName>
    <definedName name="wrn.Cover." hidden="1">{"coverall",#N/A,FALSE,"Definitions";"cover1",#N/A,FALSE,"Definitions";"cover2",#N/A,FALSE,"Definitions";"cover3",#N/A,FALSE,"Definitions";"cover4",#N/A,FALSE,"Definitions";"cover5",#N/A,FALSE,"Definitions";"blank",#N/A,FALSE,"Definitions"}</definedName>
    <definedName name="wrn.csc." hidden="1">{"orixcsc",#N/A,FALSE,"ORIX CSC";"orixcsc2",#N/A,FALSE,"ORIX CSC"}</definedName>
    <definedName name="wrn.csc2." hidden="1">{#N/A,#N/A,FALSE,"ORIX CSC"}</definedName>
    <definedName name="wrn.DCF_Terminal_Value_qchm." hidden="1">{"qchm_dcf",#N/A,FALSE,"QCHMDCF2";"qchm_terminal",#N/A,FALSE,"QCHMDCF2"}</definedName>
    <definedName name="wrn.Econ." hidden="1">{"EconCons",#N/A,FALSE,"Econômico - Consolidado";"EconCim",#N/A,FALSE,"Econômico - Cimento";"EconCal",#N/A,FALSE,"Econômico - Cal e Outros";"EconVC",#N/A,FALSE,"Econômico - VC"}</definedName>
    <definedName name="wrn.Economic._.Value._.Added._.Analysis." hidden="1">{"EVA",#N/A,FALSE,"EVA";"WACC",#N/A,FALSE,"WACC"}</definedName>
    <definedName name="wrn.ERELIMP." hidden="1">{#N/A,#N/A,FALSE,"FRETADOR";#N/A,#N/A,FALSE,"LOCADOR";#N/A,#N/A,FALSE,"TESPDOR";#N/A,#N/A,FALSE,"UNIDADEDOR"}</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XPENSES._.98._.US." hidden="1">{"Expenses 98 MKT",#N/A,TRUE,"MKT";"Expenses 98 BUSS",#N/A,TRUE,"BusOper";"Expenses 98 TECH",#N/A,TRUE,"Tech";"Expenses 98 LOCAL",#N/A,TRUE,"LocalProg";"Expenses 98 GA",#N/A,TRUE,"G&amp;A";"Expenses 98 CONSOL",#N/A,TRUE,"Consolidate"}</definedName>
    <definedName name="wrn.EXPENSES._.99._.REAL." hidden="1">{"Reais 99 MKT",#N/A,TRUE,"MKT";"Reais 99 BUSS",#N/A,TRUE,"BusOper";"Reais 99 TECH",#N/A,TRUE,"Tech";"Reais 99 LOCAL",#N/A,TRUE,"LocalProg";"Reais 99 GA",#N/A,TRUE,"G&amp;A";"Reais 99 CONSOL",#N/A,TRUE,"Consolidate"}</definedName>
    <definedName name="wrn.FINANCIAL._.MONTH." hidden="1">{"Expense Analysis MKT",#N/A,TRUE,"MKT";"Expense Analysis BUSS",#N/A,TRUE,"BusOper";"Expense Analysis TECH",#N/A,TRUE,"Tech";"Expense Analysis LOCAL",#N/A,TRUE,"LocalProg";"Expense Analysis GA",#N/A,TRUE,"G&amp;A";"Expense Analysis CONSOL",#N/A,TRUE,"Consolidate"}</definedName>
    <definedName name="wrn.FINANCIAL._.MONTHS."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US._.MONTH." hidden="1">{"Expenses us MKT",#N/A,TRUE,"MKT";"Expenses us BUSS",#N/A,TRUE,"BusOper";"Expenses us TECH",#N/A,TRUE,"Tech";"Expenses us LOCAL",#N/A,TRUE,"LocalProg";"Expenses us GA",#N/A,TRUE,"G&amp;A";"Expenses us CONSOL",#N/A,TRUE,"Consolidate"}</definedName>
    <definedName name="wrn.FINANCIAL._.US._.MONTHS." hidden="1">{"Expenses Months us MKT",#N/A,TRUE,"MKT";"Expenses Months us BUSS",#N/A,TRUE,"BusOper";"Expenses Months us TECH",#N/A,TRUE,"Tech";"Expenses Months us LOCAL",#N/A,TRUE,"LocalProg";"Expenses Months us GA",#N/A,TRUE,"G&amp;A";"Expenses Months us CONSOL",#N/A,TRUE,"Consolidate"}</definedName>
    <definedName name="wrn.Global._.CompCo." hidden="1">{"Outputs",#N/A,TRUE,"North America";"Outputs",#N/A,TRUE,"Europe";"Outputs",#N/A,TRUE,"Asia Pacific";"Outputs",#N/A,TRUE,"Latin America";"Outputs",#N/A,TRUE,"Wireless"}</definedName>
    <definedName name="wrn.GRKL." hidden="1">{#N/A,#N/A,FALSE,"R-1";#N/A,#N/A,FALSE,"R-2";#N/A,#N/A,FALSE,"R-2A";#N/A,#N/A,FALSE,"R-3";#N/A,#N/A,FALSE,"R-4";#N/A,#N/A,FALSE,"R-4A";#N/A,#N/A,FALSE,"R-8";#N/A,#N/A,FALSE,"R-8A";#N/A,#N/A,FALSE,"R-11";#N/A,#N/A,FALSE,"R-11A";#N/A,#N/A,FALSE,"R-14.0";#N/A,#N/A,FALSE,"R-15";#N/A,#N/A,FALSE,"R-16.1"}</definedName>
    <definedName name="wrn.Inputs." hidden="1">{"Inputs",#N/A,TRUE,"North America";"Inputs",#N/A,TRUE,"Europe";"Inputs",#N/A,TRUE,"Asia Pacific";"Inputs",#N/A,TRUE,"Latin America";"Inputs",#N/A,TRUE,"Wireless"}</definedName>
    <definedName name="wrn.Installation." hidden="1">{#N/A,#N/A,FALSE,"WNTS"}</definedName>
    <definedName name="wrn.Kakap." hidden="1">{#N/A,#N/A,FALSE,"Sch-1";#N/A,#N/A,FALSE,"Sch-2";#N/A,#N/A,FALSE,"Sch-3";#N/A,#N/A,FALSE,"Sch-3A";#N/A,#N/A,FALSE,"Sch-3 (Oil)";#N/A,#N/A,FALSE,"Sch-3A (Oil)";#N/A,#N/A,FALSE,"Sch-3 (Gas)";#N/A,#N/A,FALSE,"Sch-3A (Gas)";#N/A,#N/A,FALSE,"Sch-4";#N/A,#N/A,FALSE,"Sch-4 (Oil)";#N/A,#N/A,FALSE,"Sch-4 (Gas)";#N/A,#N/A,FALSE,"Sch-4A";#N/A,#N/A,FALSE,"Sch-4A (Oil)";#N/A,#N/A,FALSE,"Sch-4A (Gas)";#N/A,#N/A,FALSE,"Sch-5";#N/A,#N/A,FALSE,"Sch-6";#N/A,#N/A,FALSE,"Sch-7";#N/A,#N/A,FALSE,"Sch-8";#N/A,#N/A,FALSE,"Sch-8A";#N/A,#N/A,FALSE,"Sch-9";#N/A,#N/A,FALSE,"Sch-9 (Oil)";#N/A,#N/A,FALSE,"Sch-9 (Gas)";#N/A,#N/A,FALSE,"Sch-10";#N/A,#N/A,FALSE,"Sch-11";#N/A,#N/A,FALSE,"Sch-11A";#N/A,#N/A,FALSE,"Sch-12";#N/A,#N/A,FALSE,"Sch-13";#N/A,#N/A,FALSE,"Sch-14";#N/A,#N/A,FALSE,"Sch-15";#N/A,#N/A,FALSE,"Sch-16 (Oil)";#N/A,#N/A,FALSE,"Sch-16 (Gas)";#N/A,#N/A,FALSE,"Sch-16 Attch.";#N/A,#N/A,FALSE,"Sch-17"}</definedName>
    <definedName name="wrn.MonthlyExpbyUser." hidden="1">{#N/A,#N/A,FALSE,"MonthlyExp1005"}</definedName>
    <definedName name="wrn.Montly._.Close." hidden="1">{#N/A,#N/A,FALSE,"Caratula";#N/A,#N/A,FALSE,"Index";#N/A,#N/A,FALSE,"Caratula 2";#N/A,#N/A,FALSE,"Summary ";#N/A,#N/A,FALSE,"Summary 2";#N/A,#N/A,FALSE,"Summary 3";#N/A,#N/A,FALSE,"Summary 4";#N/A,#N/A,FALSE,"Caratula 3";#N/A,#N/A,FALSE,"BFT Unit";#N/A,#N/A,FALSE,"AF&amp;P";#N/A,#N/A,FALSE,"DRY Unit";#N/A,#N/A,FALSE,"Conversion Cost";#N/A,#N/A,FALSE,"NSC";#N/A,#N/A,FALSE,"Price Variance";#N/A,#N/A,FALSE,"Conversion Variance";#N/A,#N/A,FALSE,"Inventory Cost"}</definedName>
    <definedName name="wrn.MTMMOEORC." hidden="1">{#N/A,#N/A,FALSE,"MTMUSD"}</definedName>
    <definedName name="wrn.Nordeste." hidden="1">{"Cimesa",#N/A,FALSE,"Cimesa";"Cipasa",#N/A,FALSE,"Cipasa";"Cearense",#N/A,FALSE,"Cearense"}</definedName>
    <definedName name="wrn.Oeste." hidden="1">{"Minas",#N/A,FALSE,"Minas";"Cocalzinho",#N/A,FALSE,"Cocalzinho";"Corumbá",#N/A,FALSE,"Corumbá";"Aratu",#N/A,FALSE,"Aratu";"Tocantins",#N/A,FALSE,"Tocantins";"Cmag",#N/A,FALSE,"Cmag"}</definedName>
    <definedName name="wrn.One._.page._.Summary." hidden="1">{"Print One Page",#N/A,FALSE,"SumReport"}</definedName>
    <definedName name="wrn.OUTPUT." hidden="1">{"DCF","UPSIDE CASE",FALSE,"Sheet1";"DCF","BASE CASE",FALSE,"Sheet1";"DCF","DOWNSIDE CASE",FALSE,"Sheet1"}</definedName>
    <definedName name="wrn.PENDENCIAS." hidden="1">{#N/A,#N/A,FALSE,"GERAL";#N/A,#N/A,FALSE,"012-96";#N/A,#N/A,FALSE,"018-96";#N/A,#N/A,FALSE,"027-96";#N/A,#N/A,FALSE,"059-96";#N/A,#N/A,FALSE,"076-96";#N/A,#N/A,FALSE,"019-97";#N/A,#N/A,FALSE,"021-97";#N/A,#N/A,FALSE,"022-97";#N/A,#N/A,FALSE,"028-97"}</definedName>
    <definedName name="wrn.PERFIL._.ENDIVIDAMENTO." hidden="1">{#N/A,#N/A,FALSE,"FLAMINGO ";#N/A,#N/A,FALSE,"SYNTEPAN ";#N/A,#N/A,FALSE,"CONSOLIDADO ";#N/A,#N/A,FALSE,"LEAD CORAL "}</definedName>
    <definedName name="wrn.PEWC1." hidden="1">{"Graphic",#N/A,TRUE,"Graphic"}</definedName>
    <definedName name="wrn.Present." hidden="1">{#N/A,#N/A,FALSE,"Prime Cost";#N/A,#N/A,FALSE,"Conv Gral. present";#N/A,#N/A,FALSE,"Conv. Var. Present";#N/A,#N/A,FALSE,"Conv. Utilities";#N/A,#N/A,FALSE,"Direct Conv. Cost";#N/A,#N/A,FALSE,"Total Fixed Conv present";#N/A,#N/A,FALSE,"Fixed Conv. FIE";#N/A,#N/A,FALSE,"Conversion Bridge"}</definedName>
    <definedName name="wrn.Print_Al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Print_Index." hidden="1">{"Index",#N/A,FALSE,"Index"}</definedName>
    <definedName name="wrn.Procurement." hidden="1">{#N/A,#N/A,FALSE,"WNTS"}</definedName>
    <definedName name="wrn.procurement1." hidden="1">{#N/A,#N/A,FALSE,"WNTS"}</definedName>
    <definedName name="wrn.PROVIR97." hidden="1">{#N/A,#N/A,FALSE,"IR E CS 1997";#N/A,#N/A,FALSE,"PR ND";#N/A,#N/A,FALSE,"8191";#N/A,#N/A,FALSE,"8383";#N/A,#N/A,FALSE,"MP 1024";#N/A,#N/A,FALSE,"AD_EX_97";#N/A,#N/A,FALSE,"BD 97"}</definedName>
    <definedName name="wrn.Provisões." hidden="1">{"Provisões",#N/A,FALSE,"Provisões"}</definedName>
    <definedName name="wrn.prtall." hidden="1">{#N/A,#N/A,TRUE,"lawa";#N/A,#N/A,TRUE,"brazil";#N/A,#N/A,TRUE,"argentina";#N/A,#N/A,TRUE,"mexico";#N/A,#N/A,TRUE,"colombia";#N/A,#N/A,TRUE,"cent amer";#N/A,#N/A,TRUE,"venezuela";#N/A,#N/A,TRUE,"caribbean";#N/A,#N/A,TRUE,"HQ"}</definedName>
    <definedName name="wrn.REGBis" hidden="1">{#N/A,#N/A,TRUE,"PESQ";#N/A,#N/A,TRUE,"REG.";#N/A,#N/A,TRUE,"MAN";#N/A,#N/A,TRUE,"IMREF";#N/A,#N/A,TRUE,"TOTSILV";#N/A,#N/A,TRUE,"GERAL";#N/A,#N/A,TRUE,"EST";#N/A,#N/A,TRUE,"COL.";#N/A,#N/A,TRUE,"ATIVIDADE"}</definedName>
    <definedName name="wrn.REGGER" hidden="1">{#N/A,#N/A,TRUE,"PESQ";#N/A,#N/A,TRUE,"REG.";#N/A,#N/A,TRUE,"MAN";#N/A,#N/A,TRUE,"IMREF";#N/A,#N/A,TRUE,"TOTSILV";#N/A,#N/A,TRUE,"GERAL";#N/A,#N/A,TRUE,"EST";#N/A,#N/A,TRUE,"COL.";#N/A,#N/A,TRUE,"ATIVIDADE"}</definedName>
    <definedName name="wrn.REGVgp" hidden="1">{#N/A,#N/A,TRUE,"PESQ";#N/A,#N/A,TRUE,"REG.";#N/A,#N/A,TRUE,"MAN";#N/A,#N/A,TRUE,"IMREF";#N/A,#N/A,TRUE,"TOTSILV";#N/A,#N/A,TRUE,"GERAL";#N/A,#N/A,TRUE,"EST";#N/A,#N/A,TRUE,"COL.";#N/A,#N/A,TRUE,"ATIVIDADE"}</definedName>
    <definedName name="wrn.REGVIR" hidden="1">{#N/A,#N/A,TRUE,"PESQ";#N/A,#N/A,TRUE,"REG.";#N/A,#N/A,TRUE,"MAN";#N/A,#N/A,TRUE,"IMREF";#N/A,#N/A,TRUE,"TOTSILV";#N/A,#N/A,TRUE,"GERAL";#N/A,#N/A,TRUE,"EST";#N/A,#N/A,TRUE,"COL.";#N/A,#N/A,TRUE,"ATIVIDADE"}</definedName>
    <definedName name="wrn.REGVIRP." hidden="1">{#N/A,#N/A,TRUE,"PESQ";#N/A,#N/A,TRUE,"REG.";#N/A,#N/A,TRUE,"MAN";#N/A,#N/A,TRUE,"IMREF";#N/A,#N/A,TRUE,"TOTSILV";#N/A,#N/A,TRUE,"GERAL";#N/A,#N/A,TRUE,"EST";#N/A,#N/A,TRUE,"COL.";#N/A,#N/A,TRUE,"ATIVIDADE"}</definedName>
    <definedName name="wrn.REL_IR_97." hidden="1">{#N/A,#N/A,TRUE,"BD 97";#N/A,#N/A,TRUE,"IR E CS 1997";#N/A,#N/A,TRUE,"CONTINGÊNCIAS";#N/A,#N/A,TRUE,"AD_EX_97";#N/A,#N/A,TRUE,"PR ND";#N/A,#N/A,TRUE,"8191";#N/A,#N/A,TRUE,"8383";#N/A,#N/A,TRUE,"MP 1024"}</definedName>
    <definedName name="wrn.RELGER." hidden="1">{#N/A,#N/A,FALSE,"Plan1";#N/A,#N/A,FALSE,"Plan11";#N/A,#N/A,FALSE,"Plan6";#N/A,#N/A,FALSE,"Plan5";#N/A,#N/A,FALSE,"Plan7";#N/A,#N/A,FALSE,"Plan9"}</definedName>
    <definedName name="wrn.RELMEN." hidden="1">{#N/A,#N/A,FALSE,"CUSCOL";#N/A,#N/A,FALSE,"CUSCOL1";#N/A,#N/A,FALSE,"CUSSIL";#N/A,#N/A,FALSE,"CUSSIL1";#N/A,#N/A,FALSE,"ACOMEN";#N/A,#N/A,FALSE,"ACOMEN1";#N/A,#N/A,FALSE,"FISILV";#N/A,#N/A,FALSE,"FISILVI1";#N/A,#N/A,FALSE,"RENSIL";#N/A,#N/A,FALSE,"RENSIL1";#N/A,#N/A,FALSE,"GASTOS";#N/A,#N/A,FALSE,"GASTOS1"}</definedName>
    <definedName name="wrn.RELPAC."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wrn.RELRD." hidden="1">{#N/A,#N/A,FALSE,"DADBAS";#N/A,#N/A,FALSE,"CUSCO";#N/A,#N/A,FALSE,"CUSMAD";#N/A,#N/A,FALSE,"SELEÇÃO"}</definedName>
    <definedName name="wrn.RELTR." hidden="1">{#N/A,#N/A,FALSE,"ORC99131RD";#N/A,#N/A,FALSE,"ORC99131CO";#N/A,#N/A,FALSE,"ORC99131VI";#N/A,#N/A,FALSE,"ORC99131SA";#N/A,#N/A,FALSE,"ORC99131SB";#N/A,#N/A,FALSE,"ORC99131ACPC";#N/A,#N/A,FALSE,"ORC99131ACPQ";#N/A,#N/A,FALSE,"ORC99131FR"}</definedName>
    <definedName name="wrn.report." hidden="1">{"report",#N/A,FALSE,"dataBase"}</definedName>
    <definedName name="wrn.Report_Summary." hidden="1">{"Fin_Report",#N/A,TRUE,"FS";"Revenue",#N/A,TRUE,"Print";"OpCost",#N/A,TRUE,"Print"}</definedName>
    <definedName name="wrn.Report1." hidden="1">{"CapCost",#N/A,TRUE,"CAP";"Revenue",#N/A,TRUE,"Rev";"OpCost",#N/A,TRUE,"Costs";"Debt",#N/A,TRUE,"DS";"Depreciation",#N/A,TRUE,"Dep";"Fin_Report",#N/A,TRUE,"FS"}</definedName>
    <definedName name="wrn.Schedule_1A." hidden="1">{"Schedule_IA",#N/A,FALSE,"I-A"}</definedName>
    <definedName name="wrn.Schedule_1B." hidden="1">{"Schedule_1B",#N/A,FALSE,"I-B"}</definedName>
    <definedName name="wrn.Schedule_1C." hidden="1">{"Schedule_1C",#N/A,FALSE,"I-C"}</definedName>
    <definedName name="wrn.Schedule_1D." hidden="1">{"Schedule_1D",#N/A,FALSE,"I-D"}</definedName>
    <definedName name="wrn.Schedule_I." hidden="1">{"Schedule_I",#N/A,FALSE,"I"}</definedName>
    <definedName name="wrn.Source." hidden="1">{#N/A,#N/A,FALSE,"Volumes";#N/A,#N/A,FALSE,"PIA AREA";#N/A,#N/A,FALSE,"Luling GT Area"}</definedName>
    <definedName name="wrn.Standard." hidden="1">{#N/A,#N/A,TRUE,"Summary";#N/A,#N/A,TRUE,"Worksheet"}</definedName>
    <definedName name="wrn.Sudeste." hidden="1">{"Votoran",#N/A,FALSE,"Votoran";"Salto",#N/A,FALSE,"Salto";"Jaguaré",#N/A,FALSE,"Jaguaré";"Cubatão",#N/A,FALSE,"Cubatão";"Rio Negro",#N/A,FALSE,"Rio Negro";"MVR CPII",#N/A,FALSE,"MVR CPII";"MVR CPIII",#N/A,FALSE,"MVR CPIII"}</definedName>
    <definedName name="wrn.Sul." hidden="1">{"Rio Branco",#N/A,FALSE,"Rio Branco";"Itajaí",#N/A,FALSE,"Itajaí";"PMachado",#N/A,FALSE,"PMachado";"Esteio",#N/A,FALSE,"Esteio"}</definedName>
    <definedName name="wrn.Summary." hidden="1">{"Section 1",#N/A,TRUE,"Summary";"Section 2",#N/A,TRUE,"Summary";"Section 3",#N/A,TRUE,"Summary";"Section 4",#N/A,TRUE,"Summary"}</definedName>
    <definedName name="wrn.TARGET._.DCF." hidden="1">{"targetdcf",#N/A,FALSE,"Merger consequences";"TARGETASSU",#N/A,FALSE,"Merger consequences";"TERMINAL VALUE",#N/A,FALSE,"Merger consequences"}</definedName>
    <definedName name="wrn.Telstra._.Inputs." hidden="1">{"Inputs",#N/A,FALSE,"US_FL";"Inputs",#N/A,FALSE,"EUROPE_FL";"Inputs",#N/A,FALSE,"ASIA_FL"}</definedName>
    <definedName name="wrn.Telstra._.Output." hidden="1">{"Output",#N/A,FALSE,"US_FL";"Output",#N/A,FALSE,"EUROPE_FL";"Output",#N/A,FALSE,"ASIA_FL"}</definedName>
    <definedName name="wrn.test." hidden="1">{"test2",#N/A,TRUE,"Prices"}</definedName>
    <definedName name="wrn.Teste" hidden="1">{"Provisões",#N/A,FALSE,"Provisões"}</definedName>
    <definedName name="wrn.TESTE." hidden="1">{#N/A,#N/A,FALSE,"MTMUSD"}</definedName>
    <definedName name="wrn.Todo."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wrn.Top._.Ten._.Summary." hidden="1">{#N/A,#N/A,FALSE,"Summary"}</definedName>
    <definedName name="wrn.Unidades." hidden="1">{"Rio Branco",#N/A,FALSE,"Rio Branco";"Itajaí",#N/A,FALSE,"Itajaí";"Pinheiro Machado",#N/A,FALSE,"PMachado";"Esteio",#N/A,FALSE,"Esteio"}</definedName>
    <definedName name="wrn.unidades1" hidden="1">{"Rio Branco",#N/A,FALSE,"Rio Branco";"Itajaí",#N/A,FALSE,"Itajaí";"Pinheiro Machado",#N/A,FALSE,"PMachado";"Esteio",#N/A,FALSE,"Esteio"}</definedName>
    <definedName name="wrn.Upstream." hidden="1">{"UpBasic",#N/A,FALSE,"Upstream";"UpBS",#N/A,FALSE,"Upstream";"UpCashFlow",#N/A,FALSE,"Upstream";"UpFixed",#N/A,FALSE,"Upstream";"UpIncome",#N/A,FALSE,"Upstream";"UpLoan",#N/A,FALSE,"Upstream";"UpRevenueFromDown",#N/A,FALSE,"Upstream";"UpTax",#N/A,FALSE,"Upstream";"UpVariable",#N/A,FALSE,"Upstream"}</definedName>
    <definedName name="wrn.WORK._.PAPER." hidden="1">{#N/A,#N/A,TRUE,"Consolidate";"Work Paper MKT",#N/A,TRUE,"MKT";"Work Paper BUSS",#N/A,TRUE,"BusOper";"Work Paper TECH",#N/A,TRUE,"Tech";"Work Paper LOCAL",#N/A,TRUE,"LocalProg";"Work Paper GA",#N/A,TRUE,"G&amp;A";"Work Paper CONSOL",#N/A,TRUE,"Consolidate"}</definedName>
    <definedName name="wrn.WORK._.PAPER._.99." hidden="1">{"Work Paper99 MKT",#N/A,TRUE,"MKT";"Work Paper99 BUSS",#N/A,TRUE,"BusOper";"Work Paper99 TECH",#N/A,TRUE,"Tech";"Work Paper99 LOCAL",#N/A,TRUE,"LocalProg";"Work Paper99 GA",#N/A,TRUE,"G&amp;A";"Work Paper99 CONSOL",#N/A,TRUE,"Consolidate"}</definedName>
    <definedName name="wrn.X_Print._.All." hidden="1">{#N/A,#N/A,TRUE,"Summary";#N/A,#N/A,TRUE,"Worksheet";#N/A,#N/A,TRUE,"CashFlow"}</definedName>
    <definedName name="wrn1.Cons." hidden="1">{"EconCons",#N/A,TRUE,"Econômico - Consolidado";"CaixaCons",#N/A,TRUE,"Caixa - Consolidado";"InvestCons",#N/A,TRUE,"Invest Consolidado"}</definedName>
    <definedName name="wsSwa" hidden="1">{#N/A,#N/A,FALSE,"Aging Summary";#N/A,#N/A,FALSE,"Ratio Analysis";#N/A,#N/A,FALSE,"Test 120 Day Accts";#N/A,#N/A,FALSE,"Tickmarks"}</definedName>
    <definedName name="wvu.ACC." hidden="1">{TRUE,TRUE,-1.25,-15.5,484.5,278.25,FALSE,FALSE,TRUE,FALSE,0,1,#N/A,452,#N/A,5.92592592592593,22.5714285714286,1,FALSE,FALSE,3,TRUE,1,FALSE,100,"Swvu.ACC.","ACwvu.ACC.",#N/A,FALSE,FALSE,0,0,0,0,2,"","",FALSE,FALSE,FALSE,FALSE,1,90,#N/A,#N/A,"=R1C1:R650C11",FALSE,#N/A,#N/A,FALSE,FALSE,FALSE,1,65532,65532,FALSE,FALSE,TRUE,TRUE,TRUE}</definedName>
    <definedName name="wvu.AFAC." hidden="1">{TRUE,TRUE,-1.25,-15.5,484.5,278.25,FALSE,FALSE,TRUE,FALSE,0,1,#N/A,551,#N/A,5.92592592592593,22.5714285714286,1,FALSE,FALSE,3,TRUE,1,FALSE,100,"Swvu.AFAC.","ACwvu.AFAC.",#N/A,FALSE,FALSE,0,0,0,0,2,"","",FALSE,FALSE,FALSE,FALSE,1,90,#N/A,#N/A,"=R1C1:R650C11",FALSE,#N/A,#N/A,FALSE,FALSE,FALSE,1,65532,65532,FALSE,FALSE,TRUE,TRUE,TRUE}</definedName>
    <definedName name="wvu.ELIMLUCRO." hidden="1">{TRUE,TRUE,-1.25,-15.5,484.5,278.25,FALSE,FALSE,TRUE,FALSE,0,3,#N/A,574,#N/A,6.75,22.5714285714286,1,FALSE,FALSE,3,TRUE,1,FALSE,100,"Swvu.ELIMLUCRO.","ACwvu.ELIMLUCRO.",#N/A,FALSE,FALSE,0,0,0,0,2,"","",FALSE,FALSE,FALSE,FALSE,1,90,#N/A,#N/A,"=R1C1:R650C11",FALSE,#N/A,#N/A,FALSE,FALSE,FALSE,1,65532,65532,FALSE,FALSE,TRUE,TRUE,TRUE}</definedName>
    <definedName name="wvu.ESTOQUES." hidden="1">{TRUE,TRUE,-1.25,-15.5,484.5,278.25,FALSE,FALSE,TRUE,FALSE,0,1,#N/A,183,#N/A,5.92592592592593,22.5714285714286,1,FALSE,FALSE,3,TRUE,1,FALSE,100,"Swvu.ESTOQUES.","ACwvu.ESTOQUES.",#N/A,FALSE,FALSE,0,0,0,0,2,"","",FALSE,FALSE,FALSE,FALSE,1,90,#N/A,#N/A,"=R1C1:R650C11",FALSE,#N/A,#N/A,FALSE,FALSE,FALSE,1,65532,65532,FALSE,FALSE,TRUE,TRUE,TRUE}</definedName>
    <definedName name="wvu.Fabio." hidden="1">{TRUE,TRUE,-1.25,-15.5,484.5,276.75,FALSE,FALSE,TRUE,TRUE,0,2,3,6,469,1,1,4,TRUE,TRUE,3,TRUE,1,TRUE,100,"Swvu.Fabio.","ACwvu.Fabio.",#N/A,FALSE,FALSE,0,0,0.393700787401575,0.393700787401575,2,"","&amp;C&amp;""Times New Roman,Bold Italic""&amp;P",TRUE,FALSE,FALSE,FALSE,1,67,#N/A,#N/A,"=R1C2:R497C25","=R1:R7",#N/A,#N/A,FALSE,FALSE,FALSE,1,65532,65532,FALSE,FALSE,TRUE,TRUE,TRUE}</definedName>
    <definedName name="wvu.LPERDAS." hidden="1">{TRUE,TRUE,-1.25,-15.5,484.5,278.25,FALSE,FALSE,TRUE,FALSE,0,5,#N/A,63,#N/A,7.47457627118644,22.5714285714286,1,FALSE,FALSE,3,TRUE,1,FALSE,100,"Swvu.LPERDAS.","ACwvu.LPERDAS.",#N/A,FALSE,FALSE,0,0,0,0,2,"","",FALSE,FALSE,FALSE,FALSE,1,90,#N/A,#N/A,"=R1C1:R650C11",FALSE,#N/A,#N/A,FALSE,FALSE,FALSE,1,65532,65532,FALSE,FALSE,TRUE,TRUE,TRUE}</definedName>
    <definedName name="wvu.RES432." hidden="1">{TRUE,TRUE,-1.25,-15.5,484.5,278.25,FALSE,FALSE,TRUE,FALSE,0,5,#N/A,593,#N/A,7.47457627118644,22.5714285714286,1,FALSE,FALSE,3,TRUE,1,FALSE,100,"Swvu.RES432.","ACwvu.RES432.",#N/A,FALSE,FALSE,0,0,0,0,2,"","",FALSE,FALSE,FALSE,FALSE,1,90,#N/A,#N/A,"=R1C1:R650C11",FALSE,#N/A,#N/A,FALSE,FALSE,FALSE,1,65532,65532,FALSE,FALSE,TRUE,TRUE,TRUE}</definedName>
    <definedName name="wvu.VERLUCRO." hidden="1">{FALSE,FALSE,-1.25,-15.5,484.5,278.25,FALSE,FALSE,TRUE,FALSE,0,1,#N/A,1106,#N/A,12.4059405940594,23.2666666666667,1,FALSE,FALSE,3,TRUE,1,FALSE,100,"Swvu.VERLUCRO.","ACwvu.VERLUCRO.",#N/A,FALSE,FALSE,0,0,0,0,1,"","",TRUE,FALSE,FALSE,FALSE,1,95,#N/A,#N/A,FALSE,FALSE,FALSE,FALSE,FALSE,FALSE,FALSE,1,65532,65532,FALSE,FALSE,TRUE,TRUE,TRUE}</definedName>
    <definedName name="www" hidden="1">{#N/A,#N/A,FALSE,"Aging Summary";#N/A,#N/A,FALSE,"Ratio Analysis";#N/A,#N/A,FALSE,"Test 120 Day Accts";#N/A,#N/A,FALSE,"Tickmarks"}</definedName>
    <definedName name="wwwww" hidden="1">{#N/A,#N/A,FALSE,"Aging Summary";#N/A,#N/A,FALSE,"Ratio Analysis";#N/A,#N/A,FALSE,"Test 120 Day Accts";#N/A,#N/A,FALSE,"Tickmarks"}</definedName>
    <definedName name="wwwwwwwww"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wwwwwwwwww" hidden="1">{"orixcsc",#N/A,FALSE,"ORIX CSC";"orixcsc2",#N/A,FALSE,"ORIX CSC"}</definedName>
    <definedName name="wwwwwwwwwwwwwww" hidden="1">{#N/A,#N/A,FALSE,"ORIX CSC"}</definedName>
    <definedName name="x" hidden="1">{#N/A,#N/A,FALSE,"Aging Summary";#N/A,#N/A,FALSE,"Ratio Analysis";#N/A,#N/A,FALSE,"Test 120 Day Accts";#N/A,#N/A,FALSE,"Tickmarks"}</definedName>
    <definedName name="xcc" hidden="1">{"coverall",#N/A,FALSE,"Definitions";"cover1",#N/A,FALSE,"Definitions";"cover2",#N/A,FALSE,"Definitions";"cover3",#N/A,FALSE,"Definitions";"cover4",#N/A,FALSE,"Definitions";"cover5",#N/A,FALSE,"Definitions";"blank",#N/A,FALSE,"Definitions"}</definedName>
    <definedName name="xcvb" hidden="1">{#N/A,#N/A,FALSE,"Aging Summary";#N/A,#N/A,FALSE,"Ratio Analysis";#N/A,#N/A,FALSE,"Test 120 Day Accts";#N/A,#N/A,FALSE,"Tickmarks"}</definedName>
    <definedName name="xpaste" hidden="1">#N/A</definedName>
    <definedName name="xpaste1" hidden="1">[27]Aging!$I$9</definedName>
    <definedName name="xpaste4" hidden="1">#REF!</definedName>
    <definedName name="xref" hidden="1">[27]Aging!$Q$1:$Q$65536</definedName>
    <definedName name="XREF_COLUMN_1" hidden="1">[12]Summary!#REF!</definedName>
    <definedName name="XREF_COLUMN_10" hidden="1">[12]Summary!#REF!</definedName>
    <definedName name="XREF_COLUMN_11" hidden="1">[12]Summary!#REF!</definedName>
    <definedName name="XREF_COLUMN_12" hidden="1">[12]Summary!#REF!</definedName>
    <definedName name="XREF_COLUMN_13" hidden="1">[12]Summary!#REF!</definedName>
    <definedName name="XREF_COLUMN_14" hidden="1">[12]Summary!#REF!</definedName>
    <definedName name="XREF_COLUMN_15" hidden="1">#N/A</definedName>
    <definedName name="XREF_COLUMN_16" hidden="1">#REF!</definedName>
    <definedName name="XREF_COLUMN_17" hidden="1">#REF!</definedName>
    <definedName name="XREF_COLUMN_18" hidden="1">#REF!</definedName>
    <definedName name="XREF_COLUMN_19" hidden="1">#N/A</definedName>
    <definedName name="XREF_COLUMN_2" hidden="1">[12]Summary!#REF!</definedName>
    <definedName name="XREF_COLUMN_20" hidden="1">#N/A</definedName>
    <definedName name="XREF_COLUMN_21" hidden="1">#N/A</definedName>
    <definedName name="XREF_COLUMN_22" hidden="1">#REF!</definedName>
    <definedName name="XREF_COLUMN_23" hidden="1">#REF!</definedName>
    <definedName name="XREF_COLUMN_24" hidden="1">#REF!</definedName>
    <definedName name="XREF_COLUMN_25" hidden="1">#REF!</definedName>
    <definedName name="XREF_COLUMN_26" hidden="1">#N/A</definedName>
    <definedName name="XREF_COLUMN_27" hidden="1">#N/A</definedName>
    <definedName name="XREF_COLUMN_28" hidden="1">#N/A</definedName>
    <definedName name="XREF_COLUMN_29" hidden="1">#REF!</definedName>
    <definedName name="XREF_COLUMN_3" hidden="1">[12]Summary!#REF!</definedName>
    <definedName name="XREF_COLUMN_30" hidden="1">#N/A</definedName>
    <definedName name="XREF_COLUMN_31" hidden="1">#N/A</definedName>
    <definedName name="XREF_COLUMN_32" hidden="1">#N/A</definedName>
    <definedName name="XREF_COLUMN_33" hidden="1">#N/A</definedName>
    <definedName name="XREF_COLUMN_34" hidden="1">#N/A</definedName>
    <definedName name="XREF_COLUMN_35" hidden="1">#N/A</definedName>
    <definedName name="XREF_COLUMN_36" hidden="1">#N/A</definedName>
    <definedName name="XREF_COLUMN_38" hidden="1">'[28]Mapa de movimentação '!$L$1:$L$65536</definedName>
    <definedName name="XREF_COLUMN_39" hidden="1">#N/A</definedName>
    <definedName name="XREF_COLUMN_4" hidden="1">[12]Summary!#REF!</definedName>
    <definedName name="XREF_COLUMN_40" hidden="1">#REF!</definedName>
    <definedName name="XREF_COLUMN_42" hidden="1">#N/A</definedName>
    <definedName name="XREF_COLUMN_43" hidden="1">#REF!</definedName>
    <definedName name="XREF_COLUMN_44" hidden="1">#REF!</definedName>
    <definedName name="XREF_COLUMN_45" hidden="1">#REF!</definedName>
    <definedName name="XREF_COLUMN_46" hidden="1">[12]Summary!#REF!</definedName>
    <definedName name="XREF_COLUMN_47" hidden="1">#REF!</definedName>
    <definedName name="XREF_COLUMN_48" hidden="1">#REF!</definedName>
    <definedName name="XREF_COLUMN_49" hidden="1">#N/A</definedName>
    <definedName name="XREF_COLUMN_5" hidden="1">[12]Summary!#REF!</definedName>
    <definedName name="XREF_COLUMN_50" hidden="1">#REF!</definedName>
    <definedName name="XREF_COLUMN_51" hidden="1">#REF!</definedName>
    <definedName name="XREF_COLUMN_52" hidden="1">#N/A</definedName>
    <definedName name="XREF_COLUMN_53" hidden="1">#REF!</definedName>
    <definedName name="XREF_COLUMN_54" hidden="1">#REF!</definedName>
    <definedName name="XREF_COLUMN_55" hidden="1">#REF!</definedName>
    <definedName name="XREF_COLUMN_56" hidden="1">#REF!</definedName>
    <definedName name="XREF_COLUMN_57" hidden="1">#REF!</definedName>
    <definedName name="XREF_COLUMN_58" hidden="1">#REF!</definedName>
    <definedName name="XREF_COLUMN_6" hidden="1">[12]Summary!#REF!</definedName>
    <definedName name="XREF_COLUMN_7" hidden="1">[12]Summary!#REF!</definedName>
    <definedName name="XREF_COLUMN_8" hidden="1">[12]Summary!#REF!</definedName>
    <definedName name="XREF_COLUMN_9" hidden="1">[12]Summary!#REF!</definedName>
    <definedName name="xref1" hidden="1">[27]Aging!#REF!</definedName>
    <definedName name="xref2" hidden="1">[27]XREF!$A$8</definedName>
    <definedName name="xref3" hidden="1">7</definedName>
    <definedName name="xref4" hidden="1">#REF!</definedName>
    <definedName name="xref5" hidden="1">[27]Aging!$P$77</definedName>
    <definedName name="xref6" hidden="1">#REF!</definedName>
    <definedName name="xref7" hidden="1">69</definedName>
    <definedName name="xref8" hidden="1">'[27]PDD-Movimentação'!$C$35</definedName>
    <definedName name="xref9" hidden="1">#REF!</definedName>
    <definedName name="XRefColumnsCount" hidden="1">13</definedName>
    <definedName name="XRefCopy1" hidden="1">[12]Summary!#REF!</definedName>
    <definedName name="XRefCopy10" hidden="1">[12]Summary!#REF!</definedName>
    <definedName name="XRefCopy101" hidden="1">#REF!</definedName>
    <definedName name="XRefCopy103" hidden="1">#REF!</definedName>
    <definedName name="XRefCopy104" hidden="1">#REF!</definedName>
    <definedName name="XRefCopy104Row" hidden="1">[29]XREF!#REF!</definedName>
    <definedName name="XRefCopy105" hidden="1">#REF!</definedName>
    <definedName name="XRefCopy105Row" hidden="1">[29]XREF!#REF!</definedName>
    <definedName name="XRefCopy108" hidden="1">#REF!</definedName>
    <definedName name="XRefCopy10Row" hidden="1">[12]Summary!#REF!</definedName>
    <definedName name="XRefCopy11" hidden="1">[12]Summary!#REF!</definedName>
    <definedName name="XRefCopy110" hidden="1">#REF!</definedName>
    <definedName name="XRefCopy111" hidden="1">#REF!</definedName>
    <definedName name="XRefCopy116" hidden="1">#REF!</definedName>
    <definedName name="XRefCopy117" hidden="1">#REF!</definedName>
    <definedName name="XRefCopy118" hidden="1">#REF!</definedName>
    <definedName name="XRefCopy119" hidden="1">#REF!</definedName>
    <definedName name="XRefCopy11Row" hidden="1">[12]Summary!#REF!</definedName>
    <definedName name="XRefCopy12" hidden="1">[12]Summary!#REF!</definedName>
    <definedName name="XRefCopy120" hidden="1">#REF!</definedName>
    <definedName name="XRefCopy12Row" hidden="1">[12]Summary!#REF!</definedName>
    <definedName name="XRefCopy13" hidden="1">[12]Summary!#REF!</definedName>
    <definedName name="XRefCopy13Row" hidden="1">[12]Summary!#REF!</definedName>
    <definedName name="XRefCopy14" hidden="1">[12]Summary!#REF!</definedName>
    <definedName name="XRefCopy14Row" hidden="1">[12]Summary!#REF!</definedName>
    <definedName name="XRefCopy15" hidden="1">[12]Summary!#REF!</definedName>
    <definedName name="XRefCopy15Row" hidden="1">[12]Summary!#REF!</definedName>
    <definedName name="XRefCopy16" hidden="1">[12]Summary!#REF!</definedName>
    <definedName name="XRefCopy16Row" hidden="1">[12]Summary!#REF!</definedName>
    <definedName name="XRefCopy17" hidden="1">[12]Summary!#REF!</definedName>
    <definedName name="XRefCopy17Row" hidden="1">[12]Summary!#REF!</definedName>
    <definedName name="XRefCopy18" hidden="1">#N/A</definedName>
    <definedName name="XRefCopy18Row" hidden="1">[12]Summary!#REF!</definedName>
    <definedName name="XRefCopy19" hidden="1">#REF!</definedName>
    <definedName name="XRefCopy19Row" hidden="1">[12]Summary!#REF!</definedName>
    <definedName name="XRefCopy1Row" hidden="1">[12]Summary!#REF!</definedName>
    <definedName name="XRefCopy2" hidden="1">[12]Summary!#REF!</definedName>
    <definedName name="XRefCopy20" hidden="1">#REF!</definedName>
    <definedName name="XRefCopy20Row" hidden="1">#N/A</definedName>
    <definedName name="XRefCopy21" hidden="1">[12]Summary!#REF!</definedName>
    <definedName name="XRefCopy21Row" hidden="1">[12]Summary!#REF!</definedName>
    <definedName name="XRefCopy22" hidden="1">[12]Summary!#REF!</definedName>
    <definedName name="XRefCopy22Row" hidden="1">[12]Summary!#REF!</definedName>
    <definedName name="XRefCopy23" hidden="1">#REF!</definedName>
    <definedName name="XRefCopy23Row" hidden="1">[12]Summary!#REF!</definedName>
    <definedName name="XRefCopy24" hidden="1">#REF!</definedName>
    <definedName name="XRefCopy24Row" hidden="1">[12]Summary!#REF!</definedName>
    <definedName name="XRefCopy25" hidden="1">#REF!</definedName>
    <definedName name="XRefCopy25Row" hidden="1">#N/A</definedName>
    <definedName name="XRefCopy26" hidden="1">#REF!</definedName>
    <definedName name="XRefCopy26Row" hidden="1">[12]Summary!#REF!</definedName>
    <definedName name="XRefCopy27" hidden="1">[30]BP!#REF!</definedName>
    <definedName name="XRefCopy27Row" hidden="1">#N/A</definedName>
    <definedName name="XRefCopy28" hidden="1">#REF!</definedName>
    <definedName name="XRefCopy28Row" hidden="1">#N/A</definedName>
    <definedName name="XRefCopy29" hidden="1">#N/A</definedName>
    <definedName name="XRefCopy29Row" hidden="1">#N/A</definedName>
    <definedName name="XRefCopy2Row" hidden="1">[12]Summary!#REF!</definedName>
    <definedName name="XRefCopy3" hidden="1">[12]Summary!#REF!</definedName>
    <definedName name="XRefCopy30" hidden="1">#REF!</definedName>
    <definedName name="XRefCopy30Row" hidden="1">#N/A</definedName>
    <definedName name="XRefCopy31" hidden="1">#REF!</definedName>
    <definedName name="XRefCopy31Row" hidden="1">#REF!</definedName>
    <definedName name="XRefCopy32" hidden="1">#N/A</definedName>
    <definedName name="XRefCopy32Row" hidden="1">#N/A</definedName>
    <definedName name="XRefCopy33" hidden="1">#N/A</definedName>
    <definedName name="XRefCopy33Row" hidden="1">#N/A</definedName>
    <definedName name="XRefCopy34" hidden="1">#N/A</definedName>
    <definedName name="XRefCopy34Row" hidden="1">#N/A</definedName>
    <definedName name="XRefCopy35" hidden="1">#REF!</definedName>
    <definedName name="XRefCopy35Row" hidden="1">#N/A</definedName>
    <definedName name="XRefCopy36" hidden="1">#REF!</definedName>
    <definedName name="XRefCopy36Row" hidden="1">#N/A</definedName>
    <definedName name="XRefCopy37" hidden="1">#REF!</definedName>
    <definedName name="XRefCopy37Row" hidden="1">#N/A</definedName>
    <definedName name="XRefCopy38" hidden="1">#REF!</definedName>
    <definedName name="XRefCopy38Row" hidden="1">#N/A</definedName>
    <definedName name="XRefCopy39" hidden="1">#REF!</definedName>
    <definedName name="XRefCopy39Row" hidden="1">#N/A</definedName>
    <definedName name="XRefCopy3Row" hidden="1">[12]Summary!#REF!</definedName>
    <definedName name="XRefCopy4" hidden="1">[12]Summary!#REF!</definedName>
    <definedName name="XRefCopy40" hidden="1">#REF!</definedName>
    <definedName name="XRefCopy40Row" hidden="1">#N/A</definedName>
    <definedName name="XRefCopy41" hidden="1">#REF!</definedName>
    <definedName name="XRefCopy41Row" hidden="1">#N/A</definedName>
    <definedName name="XRefCopy42" hidden="1">#REF!</definedName>
    <definedName name="XRefCopy42Row" hidden="1">[12]Summary!#REF!</definedName>
    <definedName name="XRefCopy43" hidden="1">#REF!</definedName>
    <definedName name="XRefCopy43Row" hidden="1">#N/A</definedName>
    <definedName name="XRefCopy44" hidden="1">#REF!</definedName>
    <definedName name="XRefCopy44Row" hidden="1">#N/A</definedName>
    <definedName name="XRefCopy45" hidden="1">#N/A</definedName>
    <definedName name="XRefCopy45Row" hidden="1">#N/A</definedName>
    <definedName name="XRefCopy46" hidden="1">#REF!</definedName>
    <definedName name="XRefCopy46Row" hidden="1">#N/A</definedName>
    <definedName name="XRefCopy47" hidden="1">#REF!</definedName>
    <definedName name="XRefCopy47Row" hidden="1">#N/A</definedName>
    <definedName name="XRefCopy48" hidden="1">#REF!</definedName>
    <definedName name="XRefCopy48Row" hidden="1">#N/A</definedName>
    <definedName name="XRefCopy49" hidden="1">#N/A</definedName>
    <definedName name="XRefCopy49Row" hidden="1">#N/A</definedName>
    <definedName name="XRefCopy4Row" hidden="1">[12]Summary!#REF!</definedName>
    <definedName name="XRefCopy5" hidden="1">[12]Summary!#REF!</definedName>
    <definedName name="XRefCopy50" hidden="1">#REF!</definedName>
    <definedName name="XRefCopy50Row" hidden="1">#N/A</definedName>
    <definedName name="XRefCopy51" hidden="1">#REF!</definedName>
    <definedName name="XRefCopy51Row" hidden="1">#N/A</definedName>
    <definedName name="XRefCopy52" hidden="1">#REF!</definedName>
    <definedName name="XRefCopy52Row" hidden="1">#N/A</definedName>
    <definedName name="XRefCopy53" hidden="1">#N/A</definedName>
    <definedName name="XRefCopy53Row" hidden="1">#N/A</definedName>
    <definedName name="XRefCopy54" hidden="1">#REF!</definedName>
    <definedName name="XRefCopy54Row" hidden="1">#N/A</definedName>
    <definedName name="XRefCopy55" hidden="1">[31]Lead!#REF!</definedName>
    <definedName name="XRefCopy55Row" hidden="1">#N/A</definedName>
    <definedName name="XRefCopy56" hidden="1">#REF!</definedName>
    <definedName name="XRefCopy56Row" hidden="1">#N/A</definedName>
    <definedName name="XRefCopy57" hidden="1">#REF!</definedName>
    <definedName name="XRefCopy57Row" hidden="1">#N/A</definedName>
    <definedName name="XRefCopy58" hidden="1">#N/A</definedName>
    <definedName name="XRefCopy58Row" hidden="1">#N/A</definedName>
    <definedName name="XRefCopy59" hidden="1">[12]Summary!#REF!</definedName>
    <definedName name="XRefCopy59Row" hidden="1">#N/A</definedName>
    <definedName name="XRefCopy5Row" hidden="1">[12]Summary!#REF!</definedName>
    <definedName name="XRefCopy6" hidden="1">[12]Summary!#REF!</definedName>
    <definedName name="XRefCopy60" hidden="1">[12]Summary!#REF!</definedName>
    <definedName name="XRefCopy60Row" hidden="1">#N/A</definedName>
    <definedName name="XRefCopy61" hidden="1">[12]Summary!#REF!</definedName>
    <definedName name="XRefCopy61Row" hidden="1">#N/A</definedName>
    <definedName name="XRefCopy62" hidden="1">[12]Summary!#REF!</definedName>
    <definedName name="XRefCopy62Row" hidden="1">#N/A</definedName>
    <definedName name="XRefCopy63" hidden="1">#N/A</definedName>
    <definedName name="XRefCopy63Row" hidden="1">#N/A</definedName>
    <definedName name="XRefCopy64" hidden="1">[12]Summary!#REF!</definedName>
    <definedName name="XRefCopy64Row" hidden="1">#N/A</definedName>
    <definedName name="XRefCopy65" hidden="1">#N/A</definedName>
    <definedName name="XRefCopy65Row" hidden="1">#N/A</definedName>
    <definedName name="XRefCopy66" hidden="1">#REF!</definedName>
    <definedName name="XRefCopy66Row" hidden="1">#N/A</definedName>
    <definedName name="XRefCopy67" hidden="1">#N/A</definedName>
    <definedName name="XRefCopy67Row" hidden="1">[12]Summary!#REF!</definedName>
    <definedName name="XRefCopy68" hidden="1">#N/A</definedName>
    <definedName name="XRefCopy68Row" hidden="1">#REF!</definedName>
    <definedName name="XRefCopy69" hidden="1">[12]Summary!#REF!</definedName>
    <definedName name="XRefCopy69Row" hidden="1">#REF!</definedName>
    <definedName name="XRefCopy6Row" hidden="1">[12]Summary!#REF!</definedName>
    <definedName name="XRefCopy7" hidden="1">[12]Summary!#REF!</definedName>
    <definedName name="XRefCopy70" hidden="1">[12]Summary!#REF!</definedName>
    <definedName name="XRefCopy70Row" hidden="1">#N/A</definedName>
    <definedName name="XRefCopy71" hidden="1">#N/A</definedName>
    <definedName name="XRefCopy71Row" hidden="1">#N/A</definedName>
    <definedName name="XRefCopy72" hidden="1">#N/A</definedName>
    <definedName name="XRefCopy72Row" hidden="1">#N/A</definedName>
    <definedName name="XRefCopy73" hidden="1">[12]Summary!#REF!</definedName>
    <definedName name="XRefCopy73Row" hidden="1">#N/A</definedName>
    <definedName name="XRefCopy74" hidden="1">[12]Summary!#REF!</definedName>
    <definedName name="XRefCopy74Row" hidden="1">#N/A</definedName>
    <definedName name="XRefCopy75" hidden="1">#N/A</definedName>
    <definedName name="XRefCopy75Row" hidden="1">#N/A</definedName>
    <definedName name="XRefCopy76" hidden="1">[12]Summary!#REF!</definedName>
    <definedName name="XRefCopy76Row" hidden="1">#N/A</definedName>
    <definedName name="XRefCopy77" hidden="1">[12]Summary!#REF!</definedName>
    <definedName name="XRefCopy77Row" hidden="1">#N/A</definedName>
    <definedName name="XRefCopy78" hidden="1">#N/A</definedName>
    <definedName name="XRefCopy78Row" hidden="1">#N/A</definedName>
    <definedName name="XRefCopy79" hidden="1">#N/A</definedName>
    <definedName name="XRefCopy79Row" hidden="1">#N/A</definedName>
    <definedName name="XRefCopy7Row" hidden="1">[12]Summary!#REF!</definedName>
    <definedName name="XRefCopy8" hidden="1">[12]Summary!#REF!</definedName>
    <definedName name="XRefCopy80" hidden="1">#N/A</definedName>
    <definedName name="XRefCopy80Row" hidden="1">#N/A</definedName>
    <definedName name="XRefCopy81" hidden="1">'[32]Mapa de Resultado'!#REF!</definedName>
    <definedName name="XRefCopy81Row" hidden="1">#N/A</definedName>
    <definedName name="XRefCopy82" hidden="1">#REF!</definedName>
    <definedName name="XRefCopy82Row" hidden="1">#N/A</definedName>
    <definedName name="XRefCopy83" hidden="1">#N/A</definedName>
    <definedName name="XRefCopy83Row" hidden="1">#N/A</definedName>
    <definedName name="XRefCopy84Row" hidden="1">#N/A</definedName>
    <definedName name="XRefCopy85" hidden="1">#N/A</definedName>
    <definedName name="XRefCopy85Row" hidden="1">#N/A</definedName>
    <definedName name="XRefCopy86" hidden="1">#N/A</definedName>
    <definedName name="XRefCopy87" hidden="1">#N/A</definedName>
    <definedName name="XRefCopy87Row" hidden="1">[12]Summary!#REF!</definedName>
    <definedName name="XRefCopy88" hidden="1">#REF!</definedName>
    <definedName name="XRefCopy88Row" hidden="1">#N/A</definedName>
    <definedName name="XRefCopy89" hidden="1">#N/A</definedName>
    <definedName name="XRefCopy89Row" hidden="1">#N/A</definedName>
    <definedName name="XRefCopy8Row" hidden="1">[12]Summary!#REF!</definedName>
    <definedName name="XRefCopy9" hidden="1">[12]Summary!#REF!</definedName>
    <definedName name="XRefCopy90" hidden="1">#N/A</definedName>
    <definedName name="XRefCopy90Row" hidden="1">#N/A</definedName>
    <definedName name="XRefCopy91" hidden="1">#REF!</definedName>
    <definedName name="XRefCopy91Row" hidden="1">#N/A</definedName>
    <definedName name="XRefCopy92" hidden="1">[12]Summary!#REF!</definedName>
    <definedName name="XRefCopy92Row" hidden="1">#N/A</definedName>
    <definedName name="XRefCopy93" hidden="1">#REF!</definedName>
    <definedName name="XRefCopy93Row" hidden="1">#N/A</definedName>
    <definedName name="XRefCopy94" hidden="1">#REF!</definedName>
    <definedName name="XRefCopy94Row" hidden="1">#N/A</definedName>
    <definedName name="XRefCopy95" hidden="1">#N/A</definedName>
    <definedName name="XRefCopy95Row" hidden="1">#N/A</definedName>
    <definedName name="XRefCopy96" hidden="1">[12]Summary!#REF!</definedName>
    <definedName name="XRefCopy96Row" hidden="1">#N/A</definedName>
    <definedName name="XRefCopy97" hidden="1">#N/A</definedName>
    <definedName name="XRefCopy97Row" hidden="1">#N/A</definedName>
    <definedName name="XRefCopy98Row" hidden="1">#REF!</definedName>
    <definedName name="XRefCopy99" hidden="1">#N/A</definedName>
    <definedName name="XRefCopy9Row" hidden="1">[12]Summary!#REF!</definedName>
    <definedName name="XRefCopyRangeCount" hidden="1">1</definedName>
    <definedName name="XRefPaste1" hidden="1">[12]Summary!#REF!</definedName>
    <definedName name="XRefPaste10" hidden="1">[12]Summary!#REF!</definedName>
    <definedName name="XRefPaste100" hidden="1">#REF!</definedName>
    <definedName name="XRefPaste100Row" hidden="1">[33]XREF!#REF!</definedName>
    <definedName name="XRefPaste101" hidden="1">#REF!</definedName>
    <definedName name="XRefPaste101Row" hidden="1">#REF!</definedName>
    <definedName name="XRefPaste102" hidden="1">#REF!</definedName>
    <definedName name="XRefPaste102Row" hidden="1">#REF!</definedName>
    <definedName name="XRefPaste103" hidden="1">#REF!</definedName>
    <definedName name="XRefPaste103Row" hidden="1">#REF!</definedName>
    <definedName name="XRefPaste104" hidden="1">#REF!</definedName>
    <definedName name="XRefPaste104Row" hidden="1">#REF!</definedName>
    <definedName name="XRefPaste105Row" hidden="1">#REF!</definedName>
    <definedName name="XRefPaste106" hidden="1">#REF!</definedName>
    <definedName name="XRefPaste106Row" hidden="1">#REF!</definedName>
    <definedName name="XRefPaste107Row" hidden="1">#REF!</definedName>
    <definedName name="XRefPaste108Row" hidden="1">#REF!</definedName>
    <definedName name="XRefPaste109" hidden="1">#REF!</definedName>
    <definedName name="XRefPaste109Row" hidden="1">#REF!</definedName>
    <definedName name="XRefPaste10Row" hidden="1">#REF!</definedName>
    <definedName name="XRefPaste11" hidden="1">[12]Summary!#REF!</definedName>
    <definedName name="XRefPaste111" hidden="1">#REF!</definedName>
    <definedName name="XRefPaste111Row" hidden="1">#REF!</definedName>
    <definedName name="XRefPaste112" hidden="1">#REF!</definedName>
    <definedName name="XRefPaste112Row" hidden="1">#REF!</definedName>
    <definedName name="XRefPaste114" hidden="1">#REF!</definedName>
    <definedName name="XRefPaste114Row" hidden="1">#REF!</definedName>
    <definedName name="XRefPaste115" hidden="1">#REF!</definedName>
    <definedName name="XRefPaste115Row" hidden="1">#REF!</definedName>
    <definedName name="XRefPaste116" hidden="1">#REF!</definedName>
    <definedName name="XRefPaste116Row" hidden="1">#REF!</definedName>
    <definedName name="XRefPaste117" hidden="1">'[32]Mapa de Resultado'!#REF!</definedName>
    <definedName name="XRefPaste117Row" hidden="1">#REF!</definedName>
    <definedName name="XRefPaste118" hidden="1">'[32]Mapa de Resultado'!#REF!</definedName>
    <definedName name="XRefPaste118Row" hidden="1">#REF!</definedName>
    <definedName name="XRefPaste119" hidden="1">'[32]Mapa de Resultado'!#REF!</definedName>
    <definedName name="XRefPaste119Row" hidden="1">#REF!</definedName>
    <definedName name="XRefPaste11Row" hidden="1">[12]Summary!#REF!</definedName>
    <definedName name="XRefPaste12" hidden="1">[12]Summary!#REF!</definedName>
    <definedName name="XRefPaste120" hidden="1">#REF!</definedName>
    <definedName name="XRefPaste120Row" hidden="1">#REF!</definedName>
    <definedName name="XRefPaste121" hidden="1">#REF!</definedName>
    <definedName name="XRefPaste121Row" hidden="1">#REF!</definedName>
    <definedName name="XRefPaste122" hidden="1">#REF!</definedName>
    <definedName name="XRefPaste122Row" hidden="1">#REF!</definedName>
    <definedName name="XRefPaste123" hidden="1">#REF!</definedName>
    <definedName name="XRefPaste123Row" hidden="1">#REF!</definedName>
    <definedName name="XRefPaste124" hidden="1">#REF!</definedName>
    <definedName name="XRefPaste124Row" hidden="1">#REF!</definedName>
    <definedName name="XRefPaste125" hidden="1">#REF!</definedName>
    <definedName name="XRefPaste125Row" hidden="1">#REF!</definedName>
    <definedName name="XRefPaste126" hidden="1">#REF!</definedName>
    <definedName name="XRefPaste126Row" hidden="1">#REF!</definedName>
    <definedName name="XRefPaste127" hidden="1">#REF!</definedName>
    <definedName name="XRefPaste127Row" hidden="1">#REF!</definedName>
    <definedName name="XRefPaste128" hidden="1">#REF!</definedName>
    <definedName name="XRefPaste128Row" hidden="1">#REF!</definedName>
    <definedName name="XRefPaste129" hidden="1">#REF!</definedName>
    <definedName name="XRefPaste129Row" hidden="1">#REF!</definedName>
    <definedName name="XRefPaste12Row" hidden="1">#REF!</definedName>
    <definedName name="XRefPaste13" hidden="1">[12]Summary!#REF!</definedName>
    <definedName name="XRefPaste130" hidden="1">#REF!</definedName>
    <definedName name="XRefPaste130Row" hidden="1">#REF!</definedName>
    <definedName name="XRefPaste131" hidden="1">#REF!</definedName>
    <definedName name="XRefPaste131Row" hidden="1">#REF!</definedName>
    <definedName name="XRefPaste132" hidden="1">#REF!</definedName>
    <definedName name="XRefPaste132Row" hidden="1">#REF!</definedName>
    <definedName name="XRefPaste133" hidden="1">#REF!</definedName>
    <definedName name="XRefPaste133Row" hidden="1">#REF!</definedName>
    <definedName name="XRefPaste134" hidden="1">#REF!</definedName>
    <definedName name="XRefPaste134Row" hidden="1">#REF!</definedName>
    <definedName name="XRefPaste135" hidden="1">#REF!</definedName>
    <definedName name="XRefPaste135Row" hidden="1">#REF!</definedName>
    <definedName name="XRefPaste136" hidden="1">#REF!</definedName>
    <definedName name="XRefPaste136Row" hidden="1">#REF!</definedName>
    <definedName name="XRefPaste137" hidden="1">#REF!</definedName>
    <definedName name="XRefPaste137Row" hidden="1">#REF!</definedName>
    <definedName name="XRefPaste138" hidden="1">#REF!</definedName>
    <definedName name="XRefPaste138Row" hidden="1">#REF!</definedName>
    <definedName name="XRefPaste139" hidden="1">'[32]Mapa de Resultado'!#REF!</definedName>
    <definedName name="XRefPaste139Row" hidden="1">#REF!</definedName>
    <definedName name="XRefPaste13Row" hidden="1">[12]Summary!#REF!</definedName>
    <definedName name="XRefPaste14" hidden="1">[12]Summary!#REF!</definedName>
    <definedName name="XRefPaste140" hidden="1">#REF!</definedName>
    <definedName name="XRefPaste140Row" hidden="1">#REF!</definedName>
    <definedName name="XRefPaste141" hidden="1">#REF!</definedName>
    <definedName name="XRefPaste141Row" hidden="1">#REF!</definedName>
    <definedName name="XRefPaste142" hidden="1">#REF!</definedName>
    <definedName name="XRefPaste142Row" hidden="1">#REF!</definedName>
    <definedName name="XRefPaste143" hidden="1">#REF!</definedName>
    <definedName name="XRefPaste143Row" hidden="1">#REF!</definedName>
    <definedName name="XRefPaste144" hidden="1">#REF!</definedName>
    <definedName name="XRefPaste144Row" hidden="1">#REF!</definedName>
    <definedName name="XRefPaste145" hidden="1">#REF!</definedName>
    <definedName name="XRefPaste145Row" hidden="1">#REF!</definedName>
    <definedName name="XRefPaste146" hidden="1">#REF!</definedName>
    <definedName name="XRefPaste146Row" hidden="1">#REF!</definedName>
    <definedName name="XRefPaste147" hidden="1">#REF!</definedName>
    <definedName name="XRefPaste147Row" hidden="1">#REF!</definedName>
    <definedName name="XRefPaste148" hidden="1">#REF!</definedName>
    <definedName name="XRefPaste148Row" hidden="1">#REF!</definedName>
    <definedName name="XRefPaste149" hidden="1">#REF!</definedName>
    <definedName name="XRefPaste149Row" hidden="1">#REF!</definedName>
    <definedName name="XRefPaste14Row" hidden="1">[12]Summary!#REF!</definedName>
    <definedName name="XRefPaste15" hidden="1">[12]Summary!#REF!</definedName>
    <definedName name="XRefPaste150" hidden="1">#REF!</definedName>
    <definedName name="XRefPaste150Row" hidden="1">#REF!</definedName>
    <definedName name="XRefPaste151" hidden="1">#REF!</definedName>
    <definedName name="XRefPaste151Row" hidden="1">#REF!</definedName>
    <definedName name="XRefPaste152" hidden="1">#REF!</definedName>
    <definedName name="XRefPaste152Row" hidden="1">#REF!</definedName>
    <definedName name="XRefPaste153" hidden="1">#REF!</definedName>
    <definedName name="XRefPaste153Row" hidden="1">#REF!</definedName>
    <definedName name="XRefPaste154" hidden="1">#REF!</definedName>
    <definedName name="XRefPaste154Row" hidden="1">#REF!</definedName>
    <definedName name="XRefPaste155" hidden="1">#REF!</definedName>
    <definedName name="XRefPaste155Row" hidden="1">#REF!</definedName>
    <definedName name="XRefPaste156" hidden="1">#REF!</definedName>
    <definedName name="XRefPaste156Row" hidden="1">#REF!</definedName>
    <definedName name="XRefPaste157" hidden="1">#REF!</definedName>
    <definedName name="XRefPaste157Row" hidden="1">#REF!</definedName>
    <definedName name="XRefPaste158" hidden="1">#REF!</definedName>
    <definedName name="XRefPaste158Row" hidden="1">#REF!</definedName>
    <definedName name="XRefPaste159" hidden="1">#REF!</definedName>
    <definedName name="XRefPaste159Row" hidden="1">#REF!</definedName>
    <definedName name="XRefPaste15Row" hidden="1">[12]Summary!#REF!</definedName>
    <definedName name="XRefPaste16" hidden="1">[12]Summary!#REF!</definedName>
    <definedName name="XRefPaste161" hidden="1">#REF!</definedName>
    <definedName name="XRefPaste161Row" hidden="1">#REF!</definedName>
    <definedName name="XRefPaste163" hidden="1">#REF!</definedName>
    <definedName name="XRefPaste163Row" hidden="1">#REF!</definedName>
    <definedName name="XRefPaste164" hidden="1">#REF!</definedName>
    <definedName name="XRefPaste164Row" hidden="1">#REF!</definedName>
    <definedName name="XRefPaste165" hidden="1">#REF!</definedName>
    <definedName name="XRefPaste165Row" hidden="1">#REF!</definedName>
    <definedName name="XRefPaste166" hidden="1">#REF!</definedName>
    <definedName name="XRefPaste166Row" hidden="1">#REF!</definedName>
    <definedName name="XRefPaste167" hidden="1">#REF!</definedName>
    <definedName name="XRefPaste167Row" hidden="1">#REF!</definedName>
    <definedName name="XRefPaste168" hidden="1">#REF!</definedName>
    <definedName name="XRefPaste168Row" hidden="1">#REF!</definedName>
    <definedName name="XRefPaste16Row" hidden="1">[12]Summary!#REF!</definedName>
    <definedName name="XRefPaste17" hidden="1">[12]Summary!#REF!</definedName>
    <definedName name="XRefPaste170" hidden="1">#REF!</definedName>
    <definedName name="XRefPaste170Row" hidden="1">#REF!</definedName>
    <definedName name="XRefPaste172" hidden="1">#REF!</definedName>
    <definedName name="XRefPaste172Row" hidden="1">#REF!</definedName>
    <definedName name="XRefPaste173" hidden="1">#REF!</definedName>
    <definedName name="XRefPaste173Row" hidden="1">#REF!</definedName>
    <definedName name="XRefPaste174" hidden="1">#REF!</definedName>
    <definedName name="XRefPaste174Row" hidden="1">#REF!</definedName>
    <definedName name="XRefPaste175" hidden="1">#REF!</definedName>
    <definedName name="XRefPaste175Row" hidden="1">#REF!</definedName>
    <definedName name="XRefPaste176" hidden="1">#REF!</definedName>
    <definedName name="XRefPaste176Row" hidden="1">#REF!</definedName>
    <definedName name="XRefPaste177" hidden="1">#REF!</definedName>
    <definedName name="XRefPaste177Row" hidden="1">#REF!</definedName>
    <definedName name="XRefPaste178" hidden="1">#REF!</definedName>
    <definedName name="XRefPaste178Row" hidden="1">#REF!</definedName>
    <definedName name="XRefPaste179" hidden="1">#REF!</definedName>
    <definedName name="XRefPaste179Row" hidden="1">#REF!</definedName>
    <definedName name="XRefPaste17Row" hidden="1">[12]Summary!#REF!</definedName>
    <definedName name="XRefPaste18" hidden="1">[12]Summary!#REF!</definedName>
    <definedName name="XRefPaste181" hidden="1">#REF!</definedName>
    <definedName name="XRefPaste181Row" hidden="1">#REF!</definedName>
    <definedName name="XRefPaste182" hidden="1">#REF!</definedName>
    <definedName name="XRefPaste182Row" hidden="1">#REF!</definedName>
    <definedName name="XRefPaste183" hidden="1">#REF!</definedName>
    <definedName name="XRefPaste183Row" hidden="1">#REF!</definedName>
    <definedName name="XRefPaste184" hidden="1">#REF!</definedName>
    <definedName name="XRefPaste184Row" hidden="1">#REF!</definedName>
    <definedName name="XRefPaste185" hidden="1">#REF!</definedName>
    <definedName name="XRefPaste185Row" hidden="1">#REF!</definedName>
    <definedName name="XRefPaste186" hidden="1">#REF!</definedName>
    <definedName name="XRefPaste186Row" hidden="1">#REF!</definedName>
    <definedName name="XRefPaste187" hidden="1">#REF!</definedName>
    <definedName name="XRefPaste187Row" hidden="1">#REF!</definedName>
    <definedName name="XRefPaste188" hidden="1">#REF!</definedName>
    <definedName name="XRefPaste188Row" hidden="1">#REF!</definedName>
    <definedName name="XRefPaste189" hidden="1">#REF!</definedName>
    <definedName name="XRefPaste189Row" hidden="1">#REF!</definedName>
    <definedName name="XRefPaste18Row" hidden="1">[12]Summary!#REF!</definedName>
    <definedName name="XRefPaste19" hidden="1">[12]Summary!#REF!</definedName>
    <definedName name="XRefPaste190" hidden="1">#REF!</definedName>
    <definedName name="XRefPaste190Row" hidden="1">#REF!</definedName>
    <definedName name="XRefPaste191" hidden="1">#REF!</definedName>
    <definedName name="XRefPaste191Row" hidden="1">#REF!</definedName>
    <definedName name="XRefPaste192" hidden="1">#REF!</definedName>
    <definedName name="XRefPaste192Row" hidden="1">#REF!</definedName>
    <definedName name="XRefPaste193" hidden="1">#REF!</definedName>
    <definedName name="XRefPaste193Row" hidden="1">#REF!</definedName>
    <definedName name="XRefPaste194" hidden="1">#REF!</definedName>
    <definedName name="XRefPaste194Row" hidden="1">#REF!</definedName>
    <definedName name="XRefPaste195" hidden="1">#REF!</definedName>
    <definedName name="XRefPaste195Row" hidden="1">#REF!</definedName>
    <definedName name="XRefPaste196" hidden="1">#REF!</definedName>
    <definedName name="XRefPaste196Row" hidden="1">#REF!</definedName>
    <definedName name="XRefPaste197" hidden="1">#REF!</definedName>
    <definedName name="XRefPaste197Row" hidden="1">#REF!</definedName>
    <definedName name="XRefPaste199" hidden="1">#REF!</definedName>
    <definedName name="XRefPaste199Row" hidden="1">#REF!</definedName>
    <definedName name="XRefPaste19Row" hidden="1">[12]Summary!#REF!</definedName>
    <definedName name="XRefPaste1Row" hidden="1">[12]Summary!#REF!</definedName>
    <definedName name="XRefPaste2" hidden="1">[12]Summary!#REF!</definedName>
    <definedName name="XRefPaste20" hidden="1">[12]Summary!#REF!</definedName>
    <definedName name="XRefPaste200" hidden="1">#REF!</definedName>
    <definedName name="XRefPaste200Row" hidden="1">#REF!</definedName>
    <definedName name="XRefPaste201" hidden="1">#REF!</definedName>
    <definedName name="XRefPaste201Row" hidden="1">#REF!</definedName>
    <definedName name="XRefPaste202" hidden="1">#REF!</definedName>
    <definedName name="XRefPaste202Row" hidden="1">#REF!</definedName>
    <definedName name="XRefPaste203" hidden="1">#REF!</definedName>
    <definedName name="XRefPaste203Row" hidden="1">#REF!</definedName>
    <definedName name="XRefPaste204" hidden="1">#REF!</definedName>
    <definedName name="XRefPaste204Row" hidden="1">#REF!</definedName>
    <definedName name="XRefPaste205" hidden="1">#REF!</definedName>
    <definedName name="XRefPaste205Row" hidden="1">#REF!</definedName>
    <definedName name="XRefPaste206" hidden="1">#REF!</definedName>
    <definedName name="XRefPaste206Row" hidden="1">#REF!</definedName>
    <definedName name="XRefPaste207" hidden="1">#REF!</definedName>
    <definedName name="XRefPaste207Row" hidden="1">#REF!</definedName>
    <definedName name="XRefPaste208" hidden="1">#REF!</definedName>
    <definedName name="XRefPaste208Row" hidden="1">#REF!</definedName>
    <definedName name="XRefPaste209" hidden="1">#REF!</definedName>
    <definedName name="XRefPaste209Row" hidden="1">#REF!</definedName>
    <definedName name="XRefPaste20Row" hidden="1">[12]Summary!#REF!</definedName>
    <definedName name="XRefPaste21" hidden="1">[12]Summary!#REF!</definedName>
    <definedName name="XRefPaste210" hidden="1">#REF!</definedName>
    <definedName name="XRefPaste210Row" hidden="1">#REF!</definedName>
    <definedName name="XRefPaste211" hidden="1">#REF!</definedName>
    <definedName name="XRefPaste211Row" hidden="1">#REF!</definedName>
    <definedName name="XRefPaste212" hidden="1">#REF!</definedName>
    <definedName name="XRefPaste212Row" hidden="1">#REF!</definedName>
    <definedName name="XRefPaste213" hidden="1">#REF!</definedName>
    <definedName name="XRefPaste213Row" hidden="1">#REF!</definedName>
    <definedName name="XRefPaste214" hidden="1">#REF!</definedName>
    <definedName name="XRefPaste214Row" hidden="1">#REF!</definedName>
    <definedName name="XRefPaste215" hidden="1">#REF!</definedName>
    <definedName name="XRefPaste215Row" hidden="1">#REF!</definedName>
    <definedName name="XRefPaste216" hidden="1">#REF!</definedName>
    <definedName name="XRefPaste216Row" hidden="1">#REF!</definedName>
    <definedName name="XRefPaste217" hidden="1">#REF!</definedName>
    <definedName name="XRefPaste217Row" hidden="1">#REF!</definedName>
    <definedName name="XRefPaste218" hidden="1">#REF!</definedName>
    <definedName name="XRefPaste218Row" hidden="1">#REF!</definedName>
    <definedName name="XRefPaste219" hidden="1">#REF!</definedName>
    <definedName name="XRefPaste219Row" hidden="1">#REF!</definedName>
    <definedName name="XRefPaste21Row" hidden="1">[12]Summary!#REF!</definedName>
    <definedName name="XRefPaste22" hidden="1">[12]Summary!#REF!</definedName>
    <definedName name="XRefPaste220" hidden="1">#REF!</definedName>
    <definedName name="XRefPaste220Row" hidden="1">#REF!</definedName>
    <definedName name="XRefPaste221" hidden="1">#REF!</definedName>
    <definedName name="XRefPaste221Row" hidden="1">#REF!</definedName>
    <definedName name="XRefPaste222" hidden="1">#REF!</definedName>
    <definedName name="XRefPaste222Row" hidden="1">#REF!</definedName>
    <definedName name="XRefPaste223" hidden="1">#REF!</definedName>
    <definedName name="XRefPaste223Row" hidden="1">#REF!</definedName>
    <definedName name="XRefPaste224" hidden="1">#REF!</definedName>
    <definedName name="XRefPaste224Row" hidden="1">#REF!</definedName>
    <definedName name="XRefPaste225" hidden="1">#REF!</definedName>
    <definedName name="XRefPaste225Row" hidden="1">#REF!</definedName>
    <definedName name="XRefPaste226" hidden="1">#REF!</definedName>
    <definedName name="XRefPaste226Row" hidden="1">#REF!</definedName>
    <definedName name="XRefPaste227" hidden="1">#REF!</definedName>
    <definedName name="XRefPaste227Row" hidden="1">#REF!</definedName>
    <definedName name="XRefPaste228" hidden="1">#REF!</definedName>
    <definedName name="XRefPaste228Row" hidden="1">#REF!</definedName>
    <definedName name="XRefPaste229" hidden="1">#REF!</definedName>
    <definedName name="XRefPaste229Row" hidden="1">#REF!</definedName>
    <definedName name="XRefPaste22Row" hidden="1">[12]Summary!#REF!</definedName>
    <definedName name="XRefPaste23" hidden="1">[12]Summary!#REF!</definedName>
    <definedName name="XRefPaste230" hidden="1">#REF!</definedName>
    <definedName name="XRefPaste230Row" hidden="1">#REF!</definedName>
    <definedName name="XRefPaste231" hidden="1">#REF!</definedName>
    <definedName name="XRefPaste231Row" hidden="1">#REF!</definedName>
    <definedName name="XRefPaste232" hidden="1">#REF!</definedName>
    <definedName name="XRefPaste232Row" hidden="1">#REF!</definedName>
    <definedName name="XRefPaste233" hidden="1">#REF!</definedName>
    <definedName name="XRefPaste233Row" hidden="1">#REF!</definedName>
    <definedName name="XRefPaste234" hidden="1">#REF!</definedName>
    <definedName name="XRefPaste234Row" hidden="1">#REF!</definedName>
    <definedName name="XRefPaste235" hidden="1">#REF!</definedName>
    <definedName name="XRefPaste235Row" hidden="1">#REF!</definedName>
    <definedName name="XRefPaste236" hidden="1">#REF!</definedName>
    <definedName name="XRefPaste236Row" hidden="1">#REF!</definedName>
    <definedName name="XRefPaste237" hidden="1">#REF!</definedName>
    <definedName name="XRefPaste237Row" hidden="1">#REF!</definedName>
    <definedName name="XRefPaste238" hidden="1">#REF!</definedName>
    <definedName name="XRefPaste238Row" hidden="1">#REF!</definedName>
    <definedName name="XRefPaste239" hidden="1">#REF!</definedName>
    <definedName name="XRefPaste239Row" hidden="1">#REF!</definedName>
    <definedName name="XRefPaste23Row" hidden="1">[12]Summary!#REF!</definedName>
    <definedName name="XRefPaste24" hidden="1">[12]Summary!#REF!</definedName>
    <definedName name="XRefPaste240" hidden="1">#REF!</definedName>
    <definedName name="XRefPaste240Row" hidden="1">#REF!</definedName>
    <definedName name="XRefPaste241" hidden="1">#REF!</definedName>
    <definedName name="XRefPaste241Row" hidden="1">#REF!</definedName>
    <definedName name="XRefPaste242" hidden="1">#REF!</definedName>
    <definedName name="XRefPaste242Row" hidden="1">#REF!</definedName>
    <definedName name="XRefPaste243" hidden="1">#REF!</definedName>
    <definedName name="XRefPaste243Row" hidden="1">#REF!</definedName>
    <definedName name="XRefPaste244" hidden="1">#REF!</definedName>
    <definedName name="XRefPaste244Row" hidden="1">#REF!</definedName>
    <definedName name="XRefPaste245" hidden="1">#REF!</definedName>
    <definedName name="XRefPaste245Row" hidden="1">#REF!</definedName>
    <definedName name="XRefPaste246" hidden="1">#REF!</definedName>
    <definedName name="XRefPaste246Row" hidden="1">#REF!</definedName>
    <definedName name="XRefPaste247" hidden="1">#REF!</definedName>
    <definedName name="XRefPaste247Row" hidden="1">#REF!</definedName>
    <definedName name="XRefPaste248" hidden="1">#REF!</definedName>
    <definedName name="XRefPaste248Row" hidden="1">#REF!</definedName>
    <definedName name="XRefPaste24Row" hidden="1">[12]Summary!#REF!</definedName>
    <definedName name="XRefPaste25" hidden="1">[12]Summary!#REF!</definedName>
    <definedName name="XRefPaste25Row" hidden="1">[12]Summary!#REF!</definedName>
    <definedName name="XRefPaste26" hidden="1">[12]Summary!#REF!</definedName>
    <definedName name="XRefPaste26Row" hidden="1">[12]Summary!#REF!</definedName>
    <definedName name="XRefPaste27" hidden="1">[12]Summary!#REF!</definedName>
    <definedName name="XRefPaste27Row" hidden="1">[12]Summary!#REF!</definedName>
    <definedName name="XRefPaste28" hidden="1">[12]Summary!#REF!</definedName>
    <definedName name="XRefPaste28Row" hidden="1">[12]Summary!#REF!</definedName>
    <definedName name="XRefPaste29" hidden="1">[12]Summary!#REF!</definedName>
    <definedName name="XRefPaste29Row" hidden="1">[12]Summary!#REF!</definedName>
    <definedName name="XRefPaste2Row" hidden="1">[12]Summary!#REF!</definedName>
    <definedName name="XRefPaste3" hidden="1">[12]Summary!#REF!</definedName>
    <definedName name="XRefPaste30" hidden="1">[12]Summary!#REF!</definedName>
    <definedName name="XRefPaste30Row" hidden="1">[12]Summary!#REF!</definedName>
    <definedName name="XRefPaste31" hidden="1">[12]Summary!#REF!</definedName>
    <definedName name="XRefPaste31Row" hidden="1">[12]Summary!#REF!</definedName>
    <definedName name="XRefPaste32" hidden="1">[12]Summary!#REF!</definedName>
    <definedName name="XRefPaste32Row" hidden="1">[12]Summary!#REF!</definedName>
    <definedName name="XRefPaste33" hidden="1">[12]Summary!#REF!</definedName>
    <definedName name="XRefPaste33Row" hidden="1">[12]Summary!#REF!</definedName>
    <definedName name="XRefPaste34" hidden="1">[12]Summary!#REF!</definedName>
    <definedName name="XRefPaste34Row" hidden="1">[12]Summary!#REF!</definedName>
    <definedName name="XRefPaste35" hidden="1">[12]Summary!#REF!</definedName>
    <definedName name="XRefPaste35Row" hidden="1">[12]Summary!#REF!</definedName>
    <definedName name="XRefPaste36" hidden="1">[12]Summary!#REF!</definedName>
    <definedName name="XRefPaste36Row" hidden="1">[12]Summary!#REF!</definedName>
    <definedName name="XRefPaste37" hidden="1">[12]Summary!#REF!</definedName>
    <definedName name="XRefPaste37Row" hidden="1">[12]Summary!#REF!</definedName>
    <definedName name="XRefPaste38" hidden="1">[12]Summary!#REF!</definedName>
    <definedName name="XRefPaste38Row" hidden="1">[12]Summary!#REF!</definedName>
    <definedName name="XRefPaste39" hidden="1">[12]Summary!#REF!</definedName>
    <definedName name="XRefPaste39Row" hidden="1">[12]Summary!#REF!</definedName>
    <definedName name="XRefPaste3Row" hidden="1">[12]Summary!#REF!</definedName>
    <definedName name="XRefPaste4" hidden="1">[12]Summary!#REF!</definedName>
    <definedName name="XRefPaste40" hidden="1">[12]Summary!#REF!</definedName>
    <definedName name="XRefPaste40Row" hidden="1">[12]Summary!#REF!</definedName>
    <definedName name="XRefPaste41" hidden="1">[12]Summary!#REF!</definedName>
    <definedName name="XRefPaste41Row" hidden="1">[12]Summary!#REF!</definedName>
    <definedName name="XRefPaste42" hidden="1">[12]Summary!#REF!</definedName>
    <definedName name="XRefPaste42Row" hidden="1">[12]Summary!#REF!</definedName>
    <definedName name="XRefPaste43" hidden="1">[12]Summary!#REF!</definedName>
    <definedName name="XRefPaste43Row" hidden="1">[12]Summary!#REF!</definedName>
    <definedName name="XRefPaste44" hidden="1">[12]Summary!#REF!</definedName>
    <definedName name="XRefPaste44Row" hidden="1">[12]Summary!#REF!</definedName>
    <definedName name="XRefPaste45" hidden="1">[12]Summary!#REF!</definedName>
    <definedName name="XRefPaste45Row" hidden="1">[12]Summary!#REF!</definedName>
    <definedName name="XRefPaste46" hidden="1">[12]Summary!#REF!</definedName>
    <definedName name="XRefPaste46Row" hidden="1">[12]Summary!#REF!</definedName>
    <definedName name="XRefPaste47" hidden="1">[12]Summary!#REF!</definedName>
    <definedName name="XRefPaste47Row" hidden="1">[12]Summary!#REF!</definedName>
    <definedName name="XRefPaste48" hidden="1">[12]Summary!#REF!</definedName>
    <definedName name="XRefPaste48Row" hidden="1">[12]Summary!#REF!</definedName>
    <definedName name="XRefPaste49" hidden="1">[12]Summary!#REF!</definedName>
    <definedName name="XRefPaste49Row" hidden="1">[12]Summary!#REF!</definedName>
    <definedName name="XRefPaste4Row" hidden="1">[12]Summary!#REF!</definedName>
    <definedName name="XRefPaste5" hidden="1">[12]Summary!#REF!</definedName>
    <definedName name="XRefPaste50" hidden="1">[12]Summary!#REF!</definedName>
    <definedName name="XRefPaste50Row" hidden="1">[12]Summary!#REF!</definedName>
    <definedName name="XRefPaste51" hidden="1">[12]Summary!#REF!</definedName>
    <definedName name="XRefPaste51Row" hidden="1">[12]Summary!#REF!</definedName>
    <definedName name="XRefPaste52" hidden="1">[12]Summary!#REF!</definedName>
    <definedName name="XRefPaste52Row" hidden="1">[12]Summary!#REF!</definedName>
    <definedName name="XRefPaste53" hidden="1">[12]Summary!#REF!</definedName>
    <definedName name="XRefPaste53Row" hidden="1">[12]Summary!#REF!</definedName>
    <definedName name="XRefPaste54" hidden="1">[12]Summary!#REF!</definedName>
    <definedName name="XRefPaste54Row" hidden="1">[12]Summary!#REF!</definedName>
    <definedName name="XRefPaste55" hidden="1">[12]Summary!#REF!</definedName>
    <definedName name="XRefPaste55Row" hidden="1">[12]Summary!#REF!</definedName>
    <definedName name="XRefPaste56" hidden="1">[12]Summary!#REF!</definedName>
    <definedName name="XRefPaste56Row" hidden="1">[12]Summary!#REF!</definedName>
    <definedName name="XRefPaste57" hidden="1">[12]Summary!#REF!</definedName>
    <definedName name="XRefPaste57Row" hidden="1">[12]Summary!#REF!</definedName>
    <definedName name="XRefPaste58" hidden="1">[12]Summary!#REF!</definedName>
    <definedName name="XRefPaste58Row" hidden="1">[12]Summary!#REF!</definedName>
    <definedName name="XRefPaste59" hidden="1">[12]Summary!#REF!</definedName>
    <definedName name="XRefPaste59Row" hidden="1">[12]Summary!#REF!</definedName>
    <definedName name="XRefPaste5Row" hidden="1">[12]Summary!#REF!</definedName>
    <definedName name="XRefPaste6" hidden="1">[12]Summary!#REF!</definedName>
    <definedName name="XRefPaste60" hidden="1">[12]Summary!#REF!</definedName>
    <definedName name="XRefPaste60Row" hidden="1">[12]Summary!#REF!</definedName>
    <definedName name="XRefPaste61" hidden="1">[12]Summary!#REF!</definedName>
    <definedName name="XRefPaste61Row" hidden="1">[12]Summary!#REF!</definedName>
    <definedName name="XRefPaste62" hidden="1">[12]Summary!#REF!</definedName>
    <definedName name="XRefPaste62Row" hidden="1">[12]Summary!#REF!</definedName>
    <definedName name="XRefPaste63" hidden="1">[12]Summary!#REF!</definedName>
    <definedName name="XRefPaste63Row" hidden="1">[12]Summary!#REF!</definedName>
    <definedName name="XRefPaste64" hidden="1">[12]Summary!#REF!</definedName>
    <definedName name="XRefPaste64Row" hidden="1">[12]Summary!#REF!</definedName>
    <definedName name="XRefPaste65" hidden="1">[12]Summary!#REF!</definedName>
    <definedName name="XRefPaste65Row" hidden="1">[12]Summary!#REF!</definedName>
    <definedName name="XRefPaste66" hidden="1">[12]Summary!#REF!</definedName>
    <definedName name="XRefPaste66Row" hidden="1">[12]Summary!#REF!</definedName>
    <definedName name="XRefPaste67" hidden="1">[12]Summary!#REF!</definedName>
    <definedName name="XRefPaste67Row" hidden="1">[12]Summary!#REF!</definedName>
    <definedName name="XRefPaste68" hidden="1">[12]Summary!#REF!</definedName>
    <definedName name="XRefPaste68Row" hidden="1">[12]Summary!#REF!</definedName>
    <definedName name="XRefPaste69" hidden="1">[12]Summary!#REF!</definedName>
    <definedName name="XRefPaste69Row" hidden="1">[12]Summary!#REF!</definedName>
    <definedName name="XRefPaste6Row" hidden="1">[12]Summary!#REF!</definedName>
    <definedName name="XRefPaste7" hidden="1">#REF!</definedName>
    <definedName name="XRefPaste70" hidden="1">[12]Summary!#REF!</definedName>
    <definedName name="XRefPaste70Row" hidden="1">[12]Summary!#REF!</definedName>
    <definedName name="XRefPaste71" hidden="1">[12]Summary!#REF!</definedName>
    <definedName name="XRefPaste71Row" hidden="1">[12]Summary!#REF!</definedName>
    <definedName name="XRefPaste72" hidden="1">[12]Summary!#REF!</definedName>
    <definedName name="XRefPaste72Row" hidden="1">[12]Summary!#REF!</definedName>
    <definedName name="XRefPaste73" hidden="1">[12]Summary!#REF!</definedName>
    <definedName name="XRefPaste73Row" hidden="1">[12]Summary!#REF!</definedName>
    <definedName name="XRefPaste74" hidden="1">[12]Summary!#REF!</definedName>
    <definedName name="XRefPaste74Row" hidden="1">[12]Summary!#REF!</definedName>
    <definedName name="XRefPaste75" hidden="1">[12]Summary!#REF!</definedName>
    <definedName name="XRefPaste75Row" hidden="1">[12]Summary!#REF!</definedName>
    <definedName name="XRefPaste76" hidden="1">[12]Summary!#REF!</definedName>
    <definedName name="XRefPaste76Row" hidden="1">[12]Summary!#REF!</definedName>
    <definedName name="XRefPaste77" hidden="1">[12]Summary!#REF!</definedName>
    <definedName name="XRefPaste77Row" hidden="1">[12]Summary!#REF!</definedName>
    <definedName name="XRefPaste78" hidden="1">[12]Summary!#REF!</definedName>
    <definedName name="XRefPaste78Row" hidden="1">[12]Summary!#REF!</definedName>
    <definedName name="XRefPaste79" hidden="1">[12]Summary!#REF!</definedName>
    <definedName name="XRefPaste79Row" hidden="1">[12]Summary!#REF!</definedName>
    <definedName name="XRefPaste7Row" hidden="1">[12]Summary!#REF!</definedName>
    <definedName name="XRefPaste8" hidden="1">#REF!</definedName>
    <definedName name="XRefPaste80" hidden="1">[12]Summary!#REF!</definedName>
    <definedName name="XRefPaste80Row" hidden="1">[12]Summary!#REF!</definedName>
    <definedName name="XRefPaste81" hidden="1">[12]Summary!#REF!</definedName>
    <definedName name="XRefPaste81Row" hidden="1">[12]Summary!#REF!</definedName>
    <definedName name="XRefPaste82" hidden="1">[12]Summary!#REF!</definedName>
    <definedName name="XRefPaste82Row" hidden="1">[12]Summary!#REF!</definedName>
    <definedName name="XRefPaste83" hidden="1">[12]Summary!#REF!</definedName>
    <definedName name="XRefPaste83Row" hidden="1">[12]Summary!#REF!</definedName>
    <definedName name="XRefPaste84" hidden="1">[12]Summary!#REF!</definedName>
    <definedName name="XRefPaste84Row" hidden="1">[12]Summary!#REF!</definedName>
    <definedName name="XRefPaste85" hidden="1">[12]Summary!#REF!</definedName>
    <definedName name="XRefPaste85Row" hidden="1">[12]Summary!#REF!</definedName>
    <definedName name="XRefPaste86" hidden="1">[12]Summary!#REF!</definedName>
    <definedName name="XRefPaste86Row" hidden="1">[12]Summary!#REF!</definedName>
    <definedName name="XRefPaste87" hidden="1">#REF!</definedName>
    <definedName name="XRefPaste87Row" hidden="1">#REF!</definedName>
    <definedName name="XRefPaste88" hidden="1">#REF!</definedName>
    <definedName name="XRefPaste88Row" hidden="1">[33]XREF!#REF!</definedName>
    <definedName name="XRefPaste89" hidden="1">#REF!</definedName>
    <definedName name="XRefPaste89Row" hidden="1">[33]XREF!#REF!</definedName>
    <definedName name="XRefPaste8Row" hidden="1">[12]Summary!#REF!</definedName>
    <definedName name="XRefPaste9" hidden="1">[12]Summary!#REF!</definedName>
    <definedName name="XRefPaste90" hidden="1">#N/A</definedName>
    <definedName name="XRefPaste90Row" hidden="1">[33]XREF!#REF!</definedName>
    <definedName name="XRefPaste91" hidden="1">'[34]Pas Juros e V.M.C.'!#REF!</definedName>
    <definedName name="XRefPaste91Row" hidden="1">[33]XREF!#REF!</definedName>
    <definedName name="XRefPaste92" hidden="1">'[34]Pas Juros e V.M.C.'!#REF!</definedName>
    <definedName name="XRefPaste92Row" hidden="1">[33]XREF!#REF!</definedName>
    <definedName name="XRefPaste93" hidden="1">#REF!</definedName>
    <definedName name="XRefPaste93Row" hidden="1">[33]XREF!#REF!</definedName>
    <definedName name="XRefPaste94" hidden="1">#REF!</definedName>
    <definedName name="XRefPaste94Row" hidden="1">[33]XREF!#REF!</definedName>
    <definedName name="XRefPaste95" hidden="1">#REF!</definedName>
    <definedName name="XRefPaste95Row" hidden="1">[33]XREF!#REF!</definedName>
    <definedName name="XRefPaste96" hidden="1">#REF!</definedName>
    <definedName name="XRefPaste96Row" hidden="1">[33]XREF!#REF!</definedName>
    <definedName name="XRefPaste97" hidden="1">#REF!</definedName>
    <definedName name="XRefPaste97Row" hidden="1">[33]XREF!#REF!</definedName>
    <definedName name="XRefPaste98" hidden="1">#REF!</definedName>
    <definedName name="XRefPaste98Row" hidden="1">[33]XREF!#REF!</definedName>
    <definedName name="XRefPaste99" hidden="1">#REF!</definedName>
    <definedName name="XRefPaste99Row" hidden="1">[33]XREF!#REF!</definedName>
    <definedName name="XRefPaste9Row" hidden="1">[12]Summary!#REF!</definedName>
    <definedName name="XRefPasteRangeCount" hidden="1">20</definedName>
    <definedName name="xsf" hidden="1">{#N/A,#N/A,FALSE,"Aging Summary";#N/A,#N/A,FALSE,"Ratio Analysis";#N/A,#N/A,FALSE,"Test 120 Day Accts";#N/A,#N/A,FALSE,"Tickmarks"}</definedName>
    <definedName name="XVXDFSDF" hidden="1">{#N/A,#N/A,FALSE,"Aging Summary";#N/A,#N/A,FALSE,"Ratio Analysis";#N/A,#N/A,FALSE,"Test 120 Day Accts";#N/A,#N/A,FALSE,"Tickmarks"}</definedName>
    <definedName name="xx" hidden="1">{"report",#N/A,FALSE,"dataBase"}</definedName>
    <definedName name="xxx" hidden="1">{#N/A,#N/A,FALSE,"WNTS"}</definedName>
    <definedName name="xxxx" hidden="1">#REF!</definedName>
    <definedName name="xxxxxooooo" hidden="1">#N/A</definedName>
    <definedName name="Y" hidden="1">#REF!</definedName>
    <definedName name="YEOYAHSHAS" hidden="1">{#N/A,#N/A,FALSE,"Aging Summary";#N/A,#N/A,FALSE,"Ratio Analysis";#N/A,#N/A,FALSE,"Test 120 Day Accts";#N/A,#N/A,FALSE,"Tickmarks"}</definedName>
    <definedName name="yj" hidden="1">[9]Taxation!#REF!</definedName>
    <definedName name="yk7y" hidden="1">[9]OpRev!#REF!</definedName>
    <definedName name="YLI" hidden="1">{#N/A,#N/A,FALSE,"Contribution Analysis"}</definedName>
    <definedName name="yo"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YROWYWOTQ" hidden="1">{#N/A,#N/A,FALSE,"Aging Summary";#N/A,#N/A,FALSE,"Ratio Analysis";#N/A,#N/A,FALSE,"Test 120 Day Accts";#N/A,#N/A,FALSE,"Tickmarks"}</definedName>
    <definedName name="ytr" hidden="1">{#N/A,#N/A,FALSE,"Aging Summary";#N/A,#N/A,FALSE,"Ratio Analysis";#N/A,#N/A,FALSE,"Test 120 Day Accts";#N/A,#N/A,FALSE,"Tickmarks"}</definedName>
    <definedName name="yu" hidden="1">{"DCF","UPSIDE CASE",FALSE,"Sheet1";"DCF","BASE CASE",FALSE,"Sheet1";"DCF","DOWNSIDE CASE",FALSE,"Sheet1"}</definedName>
    <definedName name="yuiop" hidden="1">{#N/A,#N/A,FALSE,"Aging Summary";#N/A,#N/A,FALSE,"Ratio Analysis";#N/A,#N/A,FALSE,"Test 120 Day Accts";#N/A,#N/A,FALSE,"Tickmarks"}</definedName>
    <definedName name="YUS" hidden="1">{#N/A,#N/A,FALSE,"R-1";#N/A,#N/A,FALSE,"R-2";#N/A,#N/A,FALSE,"R-2A";#N/A,#N/A,FALSE,"R-3";#N/A,#N/A,FALSE,"R-4";#N/A,#N/A,FALSE,"R-4A";#N/A,#N/A,FALSE,"R-8";#N/A,#N/A,FALSE,"R-8A";#N/A,#N/A,FALSE,"R-11";#N/A,#N/A,FALSE,"R-11A";#N/A,#N/A,FALSE,"R-14.0";#N/A,#N/A,FALSE,"R-15";#N/A,#N/A,FALSE,"R-16.1"}</definedName>
    <definedName name="yyyy" hidden="1">{"Schedule_1D",#N/A,FALSE,"I-D"}</definedName>
    <definedName name="z" hidden="1">{#N/A,#N/A,FALSE,"WNTS"}</definedName>
    <definedName name="za" hidden="1">{"Provisões",#N/A,FALSE,"Provisões"}</definedName>
    <definedName name="zE" hidden="1">1</definedName>
    <definedName name="zxcvbn" hidden="1">{#N/A,#N/A,FALSE,"Aging Summary";#N/A,#N/A,FALSE,"Ratio Analysis";#N/A,#N/A,FALSE,"Test 120 Day Accts";#N/A,#N/A,FALSE,"Tickmarks"}</definedName>
    <definedName name="ZZZZZZZZZZZZZ" hidden="1">[12]Summary!#REF!</definedName>
    <definedName name="阿"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1" i="2" l="1"/>
  <c r="X121" i="2"/>
  <c r="W121" i="2"/>
  <c r="V121" i="2"/>
  <c r="U121" i="2"/>
  <c r="T121" i="2"/>
  <c r="S121" i="2"/>
  <c r="R121" i="2"/>
  <c r="Q121" i="2"/>
  <c r="Y121" i="3"/>
  <c r="X121" i="3"/>
  <c r="W121" i="3"/>
  <c r="V121" i="3"/>
  <c r="U121" i="3"/>
  <c r="T121" i="3"/>
  <c r="S121" i="3"/>
  <c r="R121" i="3"/>
  <c r="Q121" i="3"/>
  <c r="Y121" i="4"/>
  <c r="X121" i="4"/>
  <c r="W121" i="4"/>
  <c r="V121" i="4"/>
  <c r="U121" i="4"/>
  <c r="T121" i="4"/>
  <c r="S121" i="4"/>
  <c r="R121" i="4"/>
  <c r="Q121" i="4"/>
  <c r="Y121" i="5"/>
  <c r="X121" i="5"/>
  <c r="W121" i="5"/>
  <c r="V121" i="5"/>
  <c r="U121" i="5"/>
  <c r="T121" i="5"/>
  <c r="S121" i="5"/>
  <c r="R121" i="5"/>
  <c r="Q121" i="5"/>
  <c r="Y121" i="1"/>
  <c r="X121" i="1"/>
  <c r="W121" i="1"/>
  <c r="V121" i="1"/>
  <c r="U121" i="1"/>
  <c r="T121" i="1"/>
  <c r="S121" i="1"/>
  <c r="R121" i="1"/>
  <c r="Q121" i="1"/>
  <c r="N117" i="2"/>
  <c r="N117" i="3"/>
  <c r="N117" i="4"/>
  <c r="N117" i="5"/>
  <c r="N117" i="1"/>
  <c r="Y112" i="2"/>
  <c r="X112" i="2"/>
  <c r="W112" i="2"/>
  <c r="V112" i="2"/>
  <c r="U112" i="2"/>
  <c r="T112" i="2"/>
  <c r="S112" i="2"/>
  <c r="R112" i="2"/>
  <c r="Q112" i="2"/>
  <c r="Y112" i="3"/>
  <c r="X112" i="3"/>
  <c r="W112" i="3"/>
  <c r="V112" i="3"/>
  <c r="U112" i="3"/>
  <c r="T112" i="3"/>
  <c r="S112" i="3"/>
  <c r="R112" i="3"/>
  <c r="Q112" i="3"/>
  <c r="Y112" i="4"/>
  <c r="X112" i="4"/>
  <c r="W112" i="4"/>
  <c r="V112" i="4"/>
  <c r="U112" i="4"/>
  <c r="T112" i="4"/>
  <c r="S112" i="4"/>
  <c r="R112" i="4"/>
  <c r="Q112" i="4"/>
  <c r="Y112" i="5"/>
  <c r="X112" i="5"/>
  <c r="W112" i="5"/>
  <c r="V112" i="5"/>
  <c r="U112" i="5"/>
  <c r="T112" i="5"/>
  <c r="S112" i="5"/>
  <c r="R112" i="5"/>
  <c r="Q112" i="5"/>
  <c r="Y112" i="1"/>
  <c r="X112" i="1"/>
  <c r="W112" i="1"/>
  <c r="V112" i="1"/>
  <c r="U112" i="1"/>
  <c r="T112" i="1"/>
  <c r="S112" i="1"/>
  <c r="R112" i="1"/>
  <c r="Q112" i="1"/>
  <c r="N109" i="2"/>
  <c r="N109" i="3"/>
  <c r="N109" i="4"/>
  <c r="N109" i="5"/>
  <c r="N109" i="1"/>
  <c r="Y64" i="2"/>
  <c r="X64" i="2"/>
  <c r="W64" i="2"/>
  <c r="V64" i="2"/>
  <c r="U64" i="2"/>
  <c r="T64" i="2"/>
  <c r="S64" i="2"/>
  <c r="R64" i="2"/>
  <c r="Q64" i="2"/>
  <c r="Y64" i="3"/>
  <c r="X64" i="3"/>
  <c r="W64" i="3"/>
  <c r="V64" i="3"/>
  <c r="U64" i="3"/>
  <c r="T64" i="3"/>
  <c r="S64" i="3"/>
  <c r="R64" i="3"/>
  <c r="Q64" i="3"/>
  <c r="Y64" i="4"/>
  <c r="X64" i="4"/>
  <c r="W64" i="4"/>
  <c r="V64" i="4"/>
  <c r="U64" i="4"/>
  <c r="T64" i="4"/>
  <c r="S64" i="4"/>
  <c r="R64" i="4"/>
  <c r="Q64" i="4"/>
  <c r="Y64" i="5"/>
  <c r="X64" i="5"/>
  <c r="W64" i="5"/>
  <c r="V64" i="5"/>
  <c r="U64" i="5"/>
  <c r="T64" i="5"/>
  <c r="S64" i="5"/>
  <c r="R64" i="5"/>
  <c r="Q64" i="5"/>
  <c r="Y64" i="1"/>
  <c r="X64" i="1"/>
  <c r="W64" i="1"/>
  <c r="V64" i="1"/>
  <c r="U64" i="1"/>
  <c r="T64" i="1"/>
  <c r="S64" i="1"/>
  <c r="R64" i="1"/>
  <c r="Q64" i="1"/>
  <c r="N56" i="2"/>
  <c r="N56" i="3"/>
  <c r="N56" i="4"/>
  <c r="N56" i="5"/>
  <c r="N56" i="1"/>
  <c r="Y52" i="2"/>
  <c r="X52" i="2"/>
  <c r="W52" i="2"/>
  <c r="V52" i="2"/>
  <c r="U52" i="2"/>
  <c r="T52" i="2"/>
  <c r="S52" i="2"/>
  <c r="R52" i="2"/>
  <c r="Q52" i="2"/>
  <c r="P52" i="2"/>
  <c r="O52" i="2"/>
  <c r="N52" i="2"/>
  <c r="Y52" i="3"/>
  <c r="X52" i="3"/>
  <c r="W52" i="3"/>
  <c r="V52" i="3"/>
  <c r="U52" i="3"/>
  <c r="T52" i="3"/>
  <c r="S52" i="3"/>
  <c r="R52" i="3"/>
  <c r="Q52" i="3"/>
  <c r="P52" i="3"/>
  <c r="O52" i="3"/>
  <c r="N52" i="3"/>
  <c r="Y52" i="4"/>
  <c r="X52" i="4"/>
  <c r="W52" i="4"/>
  <c r="V52" i="4"/>
  <c r="U52" i="4"/>
  <c r="T52" i="4"/>
  <c r="S52" i="4"/>
  <c r="R52" i="4"/>
  <c r="Q52" i="4"/>
  <c r="P52" i="4"/>
  <c r="O52" i="4"/>
  <c r="N52" i="4"/>
  <c r="Y52" i="5"/>
  <c r="X52" i="5"/>
  <c r="W52" i="5"/>
  <c r="V52" i="5"/>
  <c r="U52" i="5"/>
  <c r="T52" i="5"/>
  <c r="S52" i="5"/>
  <c r="R52" i="5"/>
  <c r="Q52" i="5"/>
  <c r="P52" i="5"/>
  <c r="O52" i="5"/>
  <c r="N52" i="5"/>
  <c r="Y52" i="1"/>
  <c r="X52" i="1"/>
  <c r="W52" i="1"/>
  <c r="V52" i="1"/>
  <c r="U52" i="1"/>
  <c r="T52" i="1"/>
  <c r="S52" i="1"/>
  <c r="R52" i="1"/>
  <c r="Q52" i="1"/>
  <c r="P52" i="1"/>
  <c r="O52" i="1"/>
  <c r="N52" i="1"/>
  <c r="Y30" i="2"/>
  <c r="X30" i="2"/>
  <c r="W30" i="2"/>
  <c r="V30" i="2"/>
  <c r="U30" i="2"/>
  <c r="T30" i="2"/>
  <c r="S30" i="2"/>
  <c r="R30" i="2"/>
  <c r="Q30" i="2"/>
  <c r="Y30" i="3"/>
  <c r="X30" i="3"/>
  <c r="W30" i="3"/>
  <c r="V30" i="3"/>
  <c r="U30" i="3"/>
  <c r="T30" i="3"/>
  <c r="S30" i="3"/>
  <c r="R30" i="3"/>
  <c r="Q30" i="3"/>
  <c r="Y30" i="4"/>
  <c r="X30" i="4"/>
  <c r="W30" i="4"/>
  <c r="V30" i="4"/>
  <c r="U30" i="4"/>
  <c r="T30" i="4"/>
  <c r="S30" i="4"/>
  <c r="R30" i="4"/>
  <c r="Q30" i="4"/>
  <c r="Y30" i="5"/>
  <c r="X30" i="5"/>
  <c r="W30" i="5"/>
  <c r="V30" i="5"/>
  <c r="U30" i="5"/>
  <c r="T30" i="5"/>
  <c r="S30" i="5"/>
  <c r="R30" i="5"/>
  <c r="Q30" i="5"/>
  <c r="Y30" i="1"/>
  <c r="X30" i="1"/>
  <c r="W30" i="1"/>
  <c r="V30" i="1"/>
  <c r="U30" i="1"/>
  <c r="T30" i="1"/>
  <c r="S30" i="1"/>
  <c r="R30" i="1"/>
  <c r="Q30" i="1"/>
  <c r="Y11" i="2"/>
  <c r="X11" i="2"/>
  <c r="W11" i="2"/>
  <c r="V11" i="2"/>
  <c r="U11" i="2"/>
  <c r="T11" i="2"/>
  <c r="S11" i="2"/>
  <c r="R11" i="2"/>
  <c r="Q11" i="2"/>
  <c r="P11" i="2"/>
  <c r="O11" i="2"/>
  <c r="N11" i="2"/>
  <c r="Y11" i="3"/>
  <c r="X11" i="3"/>
  <c r="W11" i="3"/>
  <c r="V11" i="3"/>
  <c r="U11" i="3"/>
  <c r="T11" i="3"/>
  <c r="S11" i="3"/>
  <c r="R11" i="3"/>
  <c r="Q11" i="3"/>
  <c r="P11" i="3"/>
  <c r="O11" i="3"/>
  <c r="N11" i="3"/>
  <c r="Y11" i="4"/>
  <c r="X11" i="4"/>
  <c r="W11" i="4"/>
  <c r="V11" i="4"/>
  <c r="U11" i="4"/>
  <c r="T11" i="4"/>
  <c r="S11" i="4"/>
  <c r="R11" i="4"/>
  <c r="Q11" i="4"/>
  <c r="P11" i="4"/>
  <c r="O11" i="4"/>
  <c r="N11" i="4"/>
  <c r="Y11" i="5"/>
  <c r="X11" i="5"/>
  <c r="W11" i="5"/>
  <c r="V11" i="5"/>
  <c r="U11" i="5"/>
  <c r="T11" i="5"/>
  <c r="S11" i="5"/>
  <c r="R11" i="5"/>
  <c r="Q11" i="5"/>
  <c r="P11" i="5"/>
  <c r="O11" i="5"/>
  <c r="N11" i="5"/>
  <c r="Y11" i="1"/>
  <c r="X11" i="1"/>
  <c r="W11" i="1"/>
  <c r="V11" i="1"/>
  <c r="U11" i="1"/>
  <c r="T11" i="1"/>
  <c r="S11" i="1"/>
  <c r="R11" i="1"/>
  <c r="Q11" i="1"/>
  <c r="P11" i="1"/>
  <c r="O11" i="1"/>
  <c r="N11" i="1"/>
  <c r="Y186" i="7" l="1"/>
  <c r="X186" i="7"/>
  <c r="W186" i="7"/>
  <c r="V186" i="7"/>
  <c r="U186" i="7"/>
  <c r="T186" i="7"/>
  <c r="S186" i="7"/>
  <c r="R186" i="7"/>
  <c r="Q186" i="7"/>
  <c r="P186" i="7"/>
  <c r="O186" i="7"/>
  <c r="N186" i="7"/>
  <c r="Y185" i="7"/>
  <c r="X185" i="7"/>
  <c r="W185" i="7"/>
  <c r="W184" i="7" s="1"/>
  <c r="V185" i="7"/>
  <c r="V184" i="7" s="1"/>
  <c r="U185" i="7"/>
  <c r="T185" i="7"/>
  <c r="T184" i="7" s="1"/>
  <c r="S185" i="7"/>
  <c r="R185" i="7"/>
  <c r="Q185" i="7"/>
  <c r="P185" i="7"/>
  <c r="O185" i="7"/>
  <c r="N185" i="7"/>
  <c r="Y184" i="7"/>
  <c r="X184" i="7"/>
  <c r="U184" i="7"/>
  <c r="R184" i="7"/>
  <c r="Q184" i="7"/>
  <c r="P184" i="7"/>
  <c r="O184" i="7"/>
  <c r="N184" i="7"/>
  <c r="Y183" i="7"/>
  <c r="X183" i="7"/>
  <c r="W183" i="7"/>
  <c r="V183" i="7"/>
  <c r="U183" i="7"/>
  <c r="T183" i="7"/>
  <c r="S183" i="7"/>
  <c r="R183" i="7"/>
  <c r="Q183" i="7"/>
  <c r="P183" i="7"/>
  <c r="O183" i="7"/>
  <c r="N183" i="7"/>
  <c r="K182" i="7"/>
  <c r="W181" i="7"/>
  <c r="T181" i="7"/>
  <c r="S181" i="7"/>
  <c r="Y180" i="7"/>
  <c r="Y181" i="7" s="1"/>
  <c r="X180" i="7"/>
  <c r="X181" i="7" s="1"/>
  <c r="W180" i="7"/>
  <c r="V180" i="7"/>
  <c r="V181" i="7" s="1"/>
  <c r="U180" i="7"/>
  <c r="U181" i="7" s="1"/>
  <c r="T180" i="7"/>
  <c r="S180" i="7"/>
  <c r="R180" i="7"/>
  <c r="R181" i="7" s="1"/>
  <c r="Q180" i="7"/>
  <c r="Q181" i="7" s="1"/>
  <c r="P180" i="7"/>
  <c r="P181" i="7" s="1"/>
  <c r="O180" i="7"/>
  <c r="O181" i="7" s="1"/>
  <c r="N180" i="7"/>
  <c r="M179" i="7"/>
  <c r="K179" i="7"/>
  <c r="K178" i="7"/>
  <c r="T177" i="7"/>
  <c r="S177" i="7"/>
  <c r="R177" i="7"/>
  <c r="M177" i="7"/>
  <c r="Y176" i="7"/>
  <c r="X176" i="7"/>
  <c r="W176" i="7"/>
  <c r="V176" i="7"/>
  <c r="N176" i="7"/>
  <c r="Y175" i="7"/>
  <c r="X175" i="7"/>
  <c r="W175" i="7"/>
  <c r="V175" i="7"/>
  <c r="U175" i="7"/>
  <c r="U176" i="7" s="1"/>
  <c r="U177" i="7" s="1"/>
  <c r="T175" i="7"/>
  <c r="T176" i="7" s="1"/>
  <c r="S175" i="7"/>
  <c r="S176" i="7" s="1"/>
  <c r="R175" i="7"/>
  <c r="R176" i="7" s="1"/>
  <c r="Q175" i="7"/>
  <c r="P175" i="7"/>
  <c r="O175" i="7"/>
  <c r="N175" i="7"/>
  <c r="K174" i="7"/>
  <c r="U173" i="7"/>
  <c r="T173" i="7"/>
  <c r="S173" i="7"/>
  <c r="R173" i="7"/>
  <c r="Q173" i="7"/>
  <c r="Y172" i="7"/>
  <c r="Y173" i="7" s="1"/>
  <c r="X172" i="7"/>
  <c r="X173" i="7" s="1"/>
  <c r="W172" i="7"/>
  <c r="W173" i="7" s="1"/>
  <c r="V172" i="7"/>
  <c r="V173" i="7" s="1"/>
  <c r="U172" i="7"/>
  <c r="T172" i="7"/>
  <c r="S172" i="7"/>
  <c r="R172" i="7"/>
  <c r="Q172" i="7"/>
  <c r="P172" i="7"/>
  <c r="P173" i="7" s="1"/>
  <c r="O172" i="7"/>
  <c r="O173" i="7" s="1"/>
  <c r="K173" i="7" s="1"/>
  <c r="N172" i="7"/>
  <c r="N173" i="7" s="1"/>
  <c r="K172" i="7"/>
  <c r="M171" i="7"/>
  <c r="K171" i="7"/>
  <c r="K170" i="7"/>
  <c r="K169" i="7"/>
  <c r="K168" i="7"/>
  <c r="X167" i="7"/>
  <c r="W167" i="7"/>
  <c r="V167" i="7"/>
  <c r="M167" i="7"/>
  <c r="Y166" i="7"/>
  <c r="Y167" i="7" s="1"/>
  <c r="X166" i="7"/>
  <c r="W166" i="7"/>
  <c r="V166" i="7"/>
  <c r="R166" i="7"/>
  <c r="Q166" i="7"/>
  <c r="P166" i="7"/>
  <c r="O166" i="7"/>
  <c r="N166" i="7"/>
  <c r="Y165" i="7"/>
  <c r="X165" i="7"/>
  <c r="W165" i="7"/>
  <c r="V165" i="7"/>
  <c r="U165" i="7"/>
  <c r="U166" i="7" s="1"/>
  <c r="U167" i="7" s="1"/>
  <c r="T165" i="7"/>
  <c r="T166" i="7" s="1"/>
  <c r="T167" i="7" s="1"/>
  <c r="S165" i="7"/>
  <c r="R165" i="7"/>
  <c r="Q165" i="7"/>
  <c r="P165" i="7"/>
  <c r="O165" i="7"/>
  <c r="N165" i="7"/>
  <c r="K164" i="7"/>
  <c r="Y163" i="7"/>
  <c r="Y162" i="7" s="1"/>
  <c r="X163" i="7"/>
  <c r="X162" i="7" s="1"/>
  <c r="W163" i="7"/>
  <c r="V163" i="7"/>
  <c r="V162" i="7" s="1"/>
  <c r="U163" i="7"/>
  <c r="U162" i="7" s="1"/>
  <c r="T163" i="7"/>
  <c r="S163" i="7"/>
  <c r="R163" i="7"/>
  <c r="Q163" i="7"/>
  <c r="P163" i="7"/>
  <c r="O163" i="7"/>
  <c r="N163" i="7"/>
  <c r="K163" i="7"/>
  <c r="W162" i="7"/>
  <c r="T162" i="7"/>
  <c r="S162" i="7"/>
  <c r="R162" i="7"/>
  <c r="Q162" i="7"/>
  <c r="P162" i="7"/>
  <c r="O162" i="7"/>
  <c r="N162" i="7"/>
  <c r="M162" i="7"/>
  <c r="Y161" i="7"/>
  <c r="X161" i="7"/>
  <c r="W161" i="7"/>
  <c r="V161" i="7"/>
  <c r="U161" i="7"/>
  <c r="T161" i="7"/>
  <c r="S161" i="7"/>
  <c r="R161" i="7"/>
  <c r="Q161" i="7"/>
  <c r="P161" i="7"/>
  <c r="O161" i="7"/>
  <c r="N161" i="7"/>
  <c r="K160" i="7"/>
  <c r="W159" i="7"/>
  <c r="V159" i="7"/>
  <c r="N159" i="7"/>
  <c r="Y158" i="7"/>
  <c r="Y159" i="7" s="1"/>
  <c r="X158" i="7"/>
  <c r="X159" i="7" s="1"/>
  <c r="W158" i="7"/>
  <c r="V158" i="7"/>
  <c r="U158" i="7"/>
  <c r="U159" i="7" s="1"/>
  <c r="T158" i="7"/>
  <c r="T159" i="7" s="1"/>
  <c r="S158" i="7"/>
  <c r="S159" i="7" s="1"/>
  <c r="R158" i="7"/>
  <c r="R159" i="7" s="1"/>
  <c r="Q158" i="7"/>
  <c r="Q159" i="7" s="1"/>
  <c r="P158" i="7"/>
  <c r="P159" i="7" s="1"/>
  <c r="O158" i="7"/>
  <c r="N158" i="7"/>
  <c r="M157" i="7"/>
  <c r="K157" i="7"/>
  <c r="K156" i="7"/>
  <c r="K155" i="7"/>
  <c r="K154" i="7"/>
  <c r="K153" i="7"/>
  <c r="Y152" i="7"/>
  <c r="S152" i="7"/>
  <c r="M152" i="7"/>
  <c r="T151" i="7"/>
  <c r="T152" i="7" s="1"/>
  <c r="S151" i="7"/>
  <c r="R151" i="7"/>
  <c r="R152" i="7" s="1"/>
  <c r="Q151" i="7"/>
  <c r="Q152" i="7" s="1"/>
  <c r="P151" i="7"/>
  <c r="P152" i="7" s="1"/>
  <c r="Y150" i="7"/>
  <c r="Y151" i="7" s="1"/>
  <c r="X150" i="7"/>
  <c r="W150" i="7"/>
  <c r="V150" i="7"/>
  <c r="U150" i="7"/>
  <c r="T150" i="7"/>
  <c r="S150" i="7"/>
  <c r="R150" i="7"/>
  <c r="Q150" i="7"/>
  <c r="P150" i="7"/>
  <c r="O150" i="7"/>
  <c r="O151" i="7" s="1"/>
  <c r="N150" i="7"/>
  <c r="K149" i="7"/>
  <c r="Y148" i="7"/>
  <c r="X148" i="7"/>
  <c r="W148" i="7"/>
  <c r="T148" i="7"/>
  <c r="R148" i="7"/>
  <c r="P148" i="7"/>
  <c r="O148" i="7"/>
  <c r="Y147" i="7"/>
  <c r="X147" i="7"/>
  <c r="W147" i="7"/>
  <c r="V147" i="7"/>
  <c r="V148" i="7" s="1"/>
  <c r="U147" i="7"/>
  <c r="U148" i="7" s="1"/>
  <c r="T147" i="7"/>
  <c r="S147" i="7"/>
  <c r="S148" i="7" s="1"/>
  <c r="R147" i="7"/>
  <c r="Q147" i="7"/>
  <c r="P147" i="7"/>
  <c r="O147" i="7"/>
  <c r="N147" i="7"/>
  <c r="N148" i="7" s="1"/>
  <c r="M146" i="7"/>
  <c r="K146" i="7"/>
  <c r="K145" i="7"/>
  <c r="K144" i="7"/>
  <c r="Y143" i="7"/>
  <c r="Y142" i="7" s="1"/>
  <c r="X143" i="7"/>
  <c r="W143" i="7"/>
  <c r="V143" i="7"/>
  <c r="U143" i="7"/>
  <c r="T143" i="7"/>
  <c r="S143" i="7"/>
  <c r="R143" i="7"/>
  <c r="Q143" i="7"/>
  <c r="Q142" i="7" s="1"/>
  <c r="P143" i="7"/>
  <c r="P142" i="7" s="1"/>
  <c r="O143" i="7"/>
  <c r="O142" i="7" s="1"/>
  <c r="N143" i="7"/>
  <c r="X142" i="7"/>
  <c r="W142" i="7"/>
  <c r="V142" i="7"/>
  <c r="U142" i="7"/>
  <c r="T142" i="7"/>
  <c r="S142" i="7"/>
  <c r="R142" i="7"/>
  <c r="M142" i="7"/>
  <c r="Y141" i="7"/>
  <c r="X141" i="7"/>
  <c r="W141" i="7"/>
  <c r="V141" i="7"/>
  <c r="U141" i="7"/>
  <c r="T141" i="7"/>
  <c r="S141" i="7"/>
  <c r="R141" i="7"/>
  <c r="Q141" i="7"/>
  <c r="P141" i="7"/>
  <c r="K141" i="7" s="1"/>
  <c r="O141" i="7"/>
  <c r="N141" i="7"/>
  <c r="K140" i="7"/>
  <c r="K139" i="7"/>
  <c r="U138" i="7"/>
  <c r="T138" i="7"/>
  <c r="S138" i="7"/>
  <c r="R138" i="7"/>
  <c r="M138" i="7"/>
  <c r="Y137" i="7"/>
  <c r="X137" i="7"/>
  <c r="W137" i="7"/>
  <c r="V137" i="7"/>
  <c r="U137" i="7"/>
  <c r="O137" i="7"/>
  <c r="Y136" i="7"/>
  <c r="X136" i="7"/>
  <c r="W136" i="7"/>
  <c r="V136" i="7"/>
  <c r="U136" i="7"/>
  <c r="T136" i="7"/>
  <c r="T137" i="7" s="1"/>
  <c r="S136" i="7"/>
  <c r="S137" i="7" s="1"/>
  <c r="R136" i="7"/>
  <c r="R137" i="7" s="1"/>
  <c r="Q136" i="7"/>
  <c r="Q137" i="7" s="1"/>
  <c r="P136" i="7"/>
  <c r="O136" i="7"/>
  <c r="O138" i="7" s="1"/>
  <c r="N136" i="7"/>
  <c r="K135" i="7"/>
  <c r="V134" i="7"/>
  <c r="U134" i="7"/>
  <c r="T134" i="7"/>
  <c r="S134" i="7"/>
  <c r="R134" i="7"/>
  <c r="Q134" i="7"/>
  <c r="P134" i="7"/>
  <c r="Y133" i="7"/>
  <c r="Y134" i="7" s="1"/>
  <c r="X133" i="7"/>
  <c r="X134" i="7" s="1"/>
  <c r="W133" i="7"/>
  <c r="W134" i="7" s="1"/>
  <c r="V133" i="7"/>
  <c r="U133" i="7"/>
  <c r="T133" i="7"/>
  <c r="S133" i="7"/>
  <c r="R133" i="7"/>
  <c r="Q133" i="7"/>
  <c r="P133" i="7"/>
  <c r="O133" i="7"/>
  <c r="O134" i="7" s="1"/>
  <c r="N133" i="7"/>
  <c r="M132" i="7"/>
  <c r="K132" i="7"/>
  <c r="K131" i="7"/>
  <c r="K130" i="7"/>
  <c r="Y129" i="7"/>
  <c r="X129" i="7"/>
  <c r="W129" i="7"/>
  <c r="V129" i="7"/>
  <c r="U129" i="7"/>
  <c r="T129" i="7"/>
  <c r="S129" i="7"/>
  <c r="R129" i="7"/>
  <c r="Q129" i="7"/>
  <c r="P129" i="7"/>
  <c r="O129" i="7"/>
  <c r="N129" i="7"/>
  <c r="K128" i="7"/>
  <c r="K127" i="7"/>
  <c r="K126" i="7"/>
  <c r="Y125" i="7"/>
  <c r="X125" i="7"/>
  <c r="W125" i="7"/>
  <c r="V125" i="7"/>
  <c r="S125" i="7"/>
  <c r="M125" i="7"/>
  <c r="V124" i="7"/>
  <c r="U124" i="7"/>
  <c r="T124" i="7"/>
  <c r="T125" i="7" s="1"/>
  <c r="S124" i="7"/>
  <c r="R124" i="7"/>
  <c r="R125" i="7" s="1"/>
  <c r="Q124" i="7"/>
  <c r="Q125" i="7" s="1"/>
  <c r="P124" i="7"/>
  <c r="P125" i="7" s="1"/>
  <c r="Y123" i="7"/>
  <c r="Y124" i="7" s="1"/>
  <c r="X123" i="7"/>
  <c r="X124" i="7" s="1"/>
  <c r="W123" i="7"/>
  <c r="W124" i="7" s="1"/>
  <c r="V123" i="7"/>
  <c r="K123" i="7" s="1"/>
  <c r="U123" i="7"/>
  <c r="T123" i="7"/>
  <c r="S123" i="7"/>
  <c r="R123" i="7"/>
  <c r="Q123" i="7"/>
  <c r="P123" i="7"/>
  <c r="O123" i="7"/>
  <c r="N123" i="7"/>
  <c r="K122" i="7"/>
  <c r="K121" i="7"/>
  <c r="M120" i="7"/>
  <c r="K120" i="7"/>
  <c r="V119" i="7"/>
  <c r="U119" i="7"/>
  <c r="S119" i="7"/>
  <c r="R119" i="7"/>
  <c r="Y118" i="7"/>
  <c r="Y119" i="7" s="1"/>
  <c r="X118" i="7"/>
  <c r="X119" i="7" s="1"/>
  <c r="W118" i="7"/>
  <c r="W119" i="7" s="1"/>
  <c r="V118" i="7"/>
  <c r="U118" i="7"/>
  <c r="T118" i="7"/>
  <c r="T119" i="7" s="1"/>
  <c r="S118" i="7"/>
  <c r="R118" i="7"/>
  <c r="Q118" i="7"/>
  <c r="Q119" i="7" s="1"/>
  <c r="P118" i="7"/>
  <c r="P119" i="7" s="1"/>
  <c r="O118" i="7"/>
  <c r="N118" i="7"/>
  <c r="N119" i="7" s="1"/>
  <c r="K117" i="7"/>
  <c r="Y116" i="7"/>
  <c r="X116" i="7"/>
  <c r="W116" i="7"/>
  <c r="V116" i="7"/>
  <c r="U116" i="7"/>
  <c r="T116" i="7"/>
  <c r="S116" i="7"/>
  <c r="R116" i="7"/>
  <c r="Q116" i="7"/>
  <c r="P116" i="7"/>
  <c r="O116" i="7"/>
  <c r="N116" i="7"/>
  <c r="K116" i="7" s="1"/>
  <c r="K115" i="7"/>
  <c r="W114" i="7"/>
  <c r="V114" i="7"/>
  <c r="U114" i="7"/>
  <c r="T114" i="7"/>
  <c r="Y113" i="7"/>
  <c r="Y114" i="7" s="1"/>
  <c r="X113" i="7"/>
  <c r="X114" i="7" s="1"/>
  <c r="W113" i="7"/>
  <c r="V113" i="7"/>
  <c r="U113" i="7"/>
  <c r="T113" i="7"/>
  <c r="S113" i="7"/>
  <c r="S114" i="7" s="1"/>
  <c r="R113" i="7"/>
  <c r="R114" i="7" s="1"/>
  <c r="Q113" i="7"/>
  <c r="Q114" i="7" s="1"/>
  <c r="P113" i="7"/>
  <c r="P114" i="7" s="1"/>
  <c r="O113" i="7"/>
  <c r="N113" i="7"/>
  <c r="N114" i="7" s="1"/>
  <c r="M112" i="7"/>
  <c r="K112" i="7"/>
  <c r="K111" i="7"/>
  <c r="Y110" i="7"/>
  <c r="X110" i="7"/>
  <c r="W110" i="7"/>
  <c r="V110" i="7"/>
  <c r="U110" i="7"/>
  <c r="T110" i="7"/>
  <c r="S110" i="7"/>
  <c r="R110" i="7"/>
  <c r="Q110" i="7"/>
  <c r="P110" i="7"/>
  <c r="O110" i="7"/>
  <c r="N110" i="7"/>
  <c r="K109" i="7"/>
  <c r="K108" i="7"/>
  <c r="K107" i="7"/>
  <c r="K106" i="7"/>
  <c r="R105" i="7"/>
  <c r="Q105" i="7"/>
  <c r="P105" i="7"/>
  <c r="K105" i="7" s="1"/>
  <c r="O105" i="7"/>
  <c r="N105" i="7"/>
  <c r="Y104" i="7"/>
  <c r="Y105" i="7" s="1"/>
  <c r="X104" i="7"/>
  <c r="X105" i="7" s="1"/>
  <c r="W104" i="7"/>
  <c r="W105" i="7" s="1"/>
  <c r="V104" i="7"/>
  <c r="V105" i="7" s="1"/>
  <c r="U104" i="7"/>
  <c r="U105" i="7" s="1"/>
  <c r="T104" i="7"/>
  <c r="T105" i="7" s="1"/>
  <c r="S104" i="7"/>
  <c r="S105" i="7" s="1"/>
  <c r="R104" i="7"/>
  <c r="Q104" i="7"/>
  <c r="P104" i="7"/>
  <c r="O104" i="7"/>
  <c r="N104" i="7"/>
  <c r="M103" i="7"/>
  <c r="K103" i="7"/>
  <c r="K102" i="7"/>
  <c r="K101" i="7"/>
  <c r="Y100" i="7"/>
  <c r="X100" i="7"/>
  <c r="W100" i="7"/>
  <c r="V100" i="7"/>
  <c r="U100" i="7"/>
  <c r="T100" i="7"/>
  <c r="S100" i="7"/>
  <c r="R100" i="7"/>
  <c r="Q100" i="7"/>
  <c r="P100" i="7"/>
  <c r="O100" i="7"/>
  <c r="N100" i="7"/>
  <c r="K99" i="7"/>
  <c r="U98" i="7"/>
  <c r="T98" i="7"/>
  <c r="N98" i="7"/>
  <c r="M98" i="7"/>
  <c r="Y97" i="7"/>
  <c r="X97" i="7"/>
  <c r="W97" i="7"/>
  <c r="W98" i="7" s="1"/>
  <c r="Q97" i="7"/>
  <c r="P97" i="7"/>
  <c r="P98" i="7" s="1"/>
  <c r="O97" i="7"/>
  <c r="O98" i="7" s="1"/>
  <c r="N97" i="7"/>
  <c r="Y96" i="7"/>
  <c r="X96" i="7"/>
  <c r="W96" i="7"/>
  <c r="V96" i="7"/>
  <c r="V97" i="7" s="1"/>
  <c r="V98" i="7" s="1"/>
  <c r="U96" i="7"/>
  <c r="U97" i="7" s="1"/>
  <c r="T96" i="7"/>
  <c r="T97" i="7" s="1"/>
  <c r="S96" i="7"/>
  <c r="R96" i="7"/>
  <c r="R97" i="7" s="1"/>
  <c r="Q96" i="7"/>
  <c r="Q98" i="7" s="1"/>
  <c r="P96" i="7"/>
  <c r="O96" i="7"/>
  <c r="N96" i="7"/>
  <c r="K95" i="7"/>
  <c r="Y94" i="7"/>
  <c r="X94" i="7"/>
  <c r="W94" i="7"/>
  <c r="V94" i="7"/>
  <c r="U94" i="7"/>
  <c r="T94" i="7"/>
  <c r="S94" i="7"/>
  <c r="R94" i="7"/>
  <c r="Q94" i="7"/>
  <c r="P94" i="7"/>
  <c r="O94" i="7"/>
  <c r="N94" i="7"/>
  <c r="K93" i="7"/>
  <c r="K92" i="7"/>
  <c r="K91" i="7"/>
  <c r="K90" i="7"/>
  <c r="U89" i="7"/>
  <c r="S89" i="7"/>
  <c r="R89" i="7"/>
  <c r="Q89" i="7"/>
  <c r="P89" i="7"/>
  <c r="O89" i="7"/>
  <c r="N89" i="7"/>
  <c r="K89" i="7" s="1"/>
  <c r="Y88" i="7"/>
  <c r="X88" i="7"/>
  <c r="W88" i="7"/>
  <c r="V88" i="7"/>
  <c r="U88" i="7"/>
  <c r="T88" i="7"/>
  <c r="S88" i="7"/>
  <c r="R88" i="7"/>
  <c r="Q88" i="7"/>
  <c r="P88" i="7"/>
  <c r="O88" i="7"/>
  <c r="N88" i="7"/>
  <c r="K88" i="7"/>
  <c r="Y87" i="7"/>
  <c r="Y89" i="7" s="1"/>
  <c r="X87" i="7"/>
  <c r="X89" i="7" s="1"/>
  <c r="W87" i="7"/>
  <c r="W89" i="7" s="1"/>
  <c r="V87" i="7"/>
  <c r="V89" i="7" s="1"/>
  <c r="U87" i="7"/>
  <c r="T87" i="7"/>
  <c r="T89" i="7" s="1"/>
  <c r="S87" i="7"/>
  <c r="R87" i="7"/>
  <c r="Q87" i="7"/>
  <c r="P87" i="7"/>
  <c r="O87" i="7"/>
  <c r="N87" i="7"/>
  <c r="K86" i="7"/>
  <c r="T85" i="7"/>
  <c r="S85" i="7"/>
  <c r="R85" i="7"/>
  <c r="Q85" i="7"/>
  <c r="P85" i="7"/>
  <c r="O85" i="7"/>
  <c r="N85" i="7"/>
  <c r="Y84" i="7"/>
  <c r="Y85" i="7" s="1"/>
  <c r="X84" i="7"/>
  <c r="X85" i="7" s="1"/>
  <c r="W84" i="7"/>
  <c r="W85" i="7" s="1"/>
  <c r="V84" i="7"/>
  <c r="V85" i="7" s="1"/>
  <c r="U84" i="7"/>
  <c r="U85" i="7" s="1"/>
  <c r="T84" i="7"/>
  <c r="S84" i="7"/>
  <c r="R84" i="7"/>
  <c r="Q84" i="7"/>
  <c r="P84" i="7"/>
  <c r="O84" i="7"/>
  <c r="N84" i="7"/>
  <c r="M83" i="7"/>
  <c r="K83" i="7"/>
  <c r="K82" i="7"/>
  <c r="K81" i="7"/>
  <c r="K80" i="7"/>
  <c r="Y79" i="7"/>
  <c r="X79" i="7"/>
  <c r="W79" i="7"/>
  <c r="V79" i="7"/>
  <c r="U79" i="7"/>
  <c r="T79" i="7"/>
  <c r="S79" i="7"/>
  <c r="R79" i="7"/>
  <c r="Q79" i="7"/>
  <c r="P79" i="7"/>
  <c r="O79" i="7"/>
  <c r="N79" i="7"/>
  <c r="Y78" i="7"/>
  <c r="X78" i="7"/>
  <c r="W78" i="7"/>
  <c r="V78" i="7"/>
  <c r="U78" i="7"/>
  <c r="T78" i="7"/>
  <c r="S78" i="7"/>
  <c r="R78" i="7"/>
  <c r="Q78" i="7"/>
  <c r="P78" i="7"/>
  <c r="O78" i="7"/>
  <c r="N78" i="7"/>
  <c r="K78" i="7"/>
  <c r="K77" i="7"/>
  <c r="Y76" i="7"/>
  <c r="X76" i="7"/>
  <c r="W76" i="7"/>
  <c r="V76" i="7"/>
  <c r="U76" i="7"/>
  <c r="T76" i="7"/>
  <c r="S76" i="7"/>
  <c r="R76" i="7"/>
  <c r="Q76" i="7"/>
  <c r="P76" i="7"/>
  <c r="O76" i="7"/>
  <c r="N76" i="7"/>
  <c r="K76" i="7" s="1"/>
  <c r="K75" i="7"/>
  <c r="K74" i="7"/>
  <c r="Y73" i="7"/>
  <c r="W73" i="7"/>
  <c r="U73" i="7"/>
  <c r="T73" i="7"/>
  <c r="Y72" i="7"/>
  <c r="X72" i="7"/>
  <c r="X73" i="7" s="1"/>
  <c r="W72" i="7"/>
  <c r="V72" i="7"/>
  <c r="K72" i="7" s="1"/>
  <c r="U72" i="7"/>
  <c r="T72" i="7"/>
  <c r="S72" i="7"/>
  <c r="S73" i="7" s="1"/>
  <c r="R72" i="7"/>
  <c r="R73" i="7" s="1"/>
  <c r="Q72" i="7"/>
  <c r="Q73" i="7" s="1"/>
  <c r="P72" i="7"/>
  <c r="P73" i="7" s="1"/>
  <c r="O72" i="7"/>
  <c r="O73" i="7" s="1"/>
  <c r="N72" i="7"/>
  <c r="N73" i="7" s="1"/>
  <c r="M71" i="7"/>
  <c r="K71" i="7"/>
  <c r="K70" i="7"/>
  <c r="Y69" i="7"/>
  <c r="X69" i="7"/>
  <c r="W69" i="7"/>
  <c r="V69" i="7"/>
  <c r="U69" i="7"/>
  <c r="T69" i="7"/>
  <c r="S69" i="7"/>
  <c r="R69" i="7"/>
  <c r="Q69" i="7"/>
  <c r="P69" i="7"/>
  <c r="O69" i="7"/>
  <c r="N69" i="7"/>
  <c r="K68" i="7"/>
  <c r="X67" i="7"/>
  <c r="W67" i="7"/>
  <c r="M67" i="7"/>
  <c r="X66" i="7"/>
  <c r="V66" i="7"/>
  <c r="V67" i="7" s="1"/>
  <c r="T66" i="7"/>
  <c r="T67" i="7" s="1"/>
  <c r="S66" i="7"/>
  <c r="S67" i="7" s="1"/>
  <c r="R66" i="7"/>
  <c r="R67" i="7" s="1"/>
  <c r="X65" i="7"/>
  <c r="W65" i="7"/>
  <c r="V65" i="7"/>
  <c r="U65" i="7"/>
  <c r="T65" i="7"/>
  <c r="S65" i="7"/>
  <c r="R65" i="7"/>
  <c r="Q65" i="7"/>
  <c r="N65" i="7"/>
  <c r="Y64" i="7"/>
  <c r="X64" i="7"/>
  <c r="W64" i="7"/>
  <c r="W66" i="7" s="1"/>
  <c r="V64" i="7"/>
  <c r="U64" i="7"/>
  <c r="U66" i="7" s="1"/>
  <c r="U67" i="7" s="1"/>
  <c r="T64" i="7"/>
  <c r="S64" i="7"/>
  <c r="R64" i="7"/>
  <c r="Q64" i="7"/>
  <c r="Q66" i="7" s="1"/>
  <c r="Q67" i="7" s="1"/>
  <c r="P64" i="7"/>
  <c r="O64" i="7"/>
  <c r="N64" i="7"/>
  <c r="Y63" i="7"/>
  <c r="X63" i="7"/>
  <c r="W63" i="7"/>
  <c r="V63" i="7"/>
  <c r="U63" i="7"/>
  <c r="T63" i="7"/>
  <c r="S63" i="7"/>
  <c r="R63" i="7"/>
  <c r="Q63" i="7"/>
  <c r="P63" i="7"/>
  <c r="O63" i="7"/>
  <c r="N63" i="7"/>
  <c r="K62" i="7"/>
  <c r="X61" i="7"/>
  <c r="W61" i="7"/>
  <c r="V61" i="7"/>
  <c r="U61" i="7"/>
  <c r="T61" i="7"/>
  <c r="S61" i="7"/>
  <c r="R61" i="7"/>
  <c r="N61" i="7"/>
  <c r="Y60" i="7"/>
  <c r="Y61" i="7" s="1"/>
  <c r="X60" i="7"/>
  <c r="W60" i="7"/>
  <c r="V60" i="7"/>
  <c r="U60" i="7"/>
  <c r="T60" i="7"/>
  <c r="S60" i="7"/>
  <c r="R60" i="7"/>
  <c r="Q60" i="7"/>
  <c r="Q61" i="7" s="1"/>
  <c r="P60" i="7"/>
  <c r="P61" i="7" s="1"/>
  <c r="O60" i="7"/>
  <c r="O61" i="7" s="1"/>
  <c r="N60" i="7"/>
  <c r="K59" i="7"/>
  <c r="K58" i="7"/>
  <c r="T56" i="7"/>
  <c r="T57" i="7" s="1"/>
  <c r="Y55" i="7"/>
  <c r="X55" i="7"/>
  <c r="V55" i="7"/>
  <c r="R55" i="7"/>
  <c r="Q55" i="7"/>
  <c r="P55" i="7"/>
  <c r="O55" i="7"/>
  <c r="N55" i="7"/>
  <c r="W54" i="7"/>
  <c r="U54" i="7"/>
  <c r="T54" i="7"/>
  <c r="S54" i="7"/>
  <c r="Q54" i="7"/>
  <c r="P54" i="7"/>
  <c r="O54" i="7"/>
  <c r="N54" i="7"/>
  <c r="Y53" i="7"/>
  <c r="W53" i="7"/>
  <c r="V53" i="7"/>
  <c r="U53" i="7"/>
  <c r="T53" i="7"/>
  <c r="S53" i="7"/>
  <c r="R53" i="7"/>
  <c r="Q53" i="7"/>
  <c r="P53" i="7"/>
  <c r="O53" i="7"/>
  <c r="N53" i="7"/>
  <c r="Y52" i="7"/>
  <c r="Y54" i="7" s="1"/>
  <c r="X52" i="7"/>
  <c r="W52" i="7"/>
  <c r="W55" i="7" s="1"/>
  <c r="V52" i="7"/>
  <c r="V54" i="7" s="1"/>
  <c r="U52" i="7"/>
  <c r="U55" i="7" s="1"/>
  <c r="T52" i="7"/>
  <c r="T55" i="7" s="1"/>
  <c r="S52" i="7"/>
  <c r="S55" i="7" s="1"/>
  <c r="R52" i="7"/>
  <c r="Y51" i="7"/>
  <c r="X51" i="7"/>
  <c r="K51" i="7" s="1"/>
  <c r="W51" i="7"/>
  <c r="V51" i="7"/>
  <c r="U51" i="7"/>
  <c r="T51" i="7"/>
  <c r="P51" i="7"/>
  <c r="N51" i="7"/>
  <c r="Y50" i="7"/>
  <c r="X50" i="7"/>
  <c r="W50" i="7"/>
  <c r="V50" i="7"/>
  <c r="U50" i="7"/>
  <c r="T50" i="7"/>
  <c r="S50" i="7"/>
  <c r="S51" i="7" s="1"/>
  <c r="R50" i="7"/>
  <c r="R51" i="7" s="1"/>
  <c r="Q50" i="7"/>
  <c r="Q51" i="7" s="1"/>
  <c r="P50" i="7"/>
  <c r="O50" i="7"/>
  <c r="O51" i="7" s="1"/>
  <c r="N50" i="7"/>
  <c r="K50" i="7"/>
  <c r="M49" i="7"/>
  <c r="K49" i="7"/>
  <c r="K48" i="7"/>
  <c r="W47" i="7"/>
  <c r="V47" i="7"/>
  <c r="T47" i="7"/>
  <c r="P47" i="7"/>
  <c r="O47" i="7"/>
  <c r="N47" i="7"/>
  <c r="Y46" i="7"/>
  <c r="Y47" i="7" s="1"/>
  <c r="X46" i="7"/>
  <c r="X47" i="7" s="1"/>
  <c r="W46" i="7"/>
  <c r="V46" i="7"/>
  <c r="U46" i="7"/>
  <c r="U47" i="7" s="1"/>
  <c r="T46" i="7"/>
  <c r="S46" i="7"/>
  <c r="S47" i="7" s="1"/>
  <c r="R46" i="7"/>
  <c r="R47" i="7" s="1"/>
  <c r="Q46" i="7"/>
  <c r="Q47" i="7" s="1"/>
  <c r="P46" i="7"/>
  <c r="O46" i="7"/>
  <c r="N46" i="7"/>
  <c r="Q45" i="7"/>
  <c r="K43" i="7"/>
  <c r="K42" i="7"/>
  <c r="Y41" i="7"/>
  <c r="X41" i="7"/>
  <c r="W41" i="7"/>
  <c r="V41" i="7"/>
  <c r="U41" i="7"/>
  <c r="T41" i="7"/>
  <c r="S41" i="7"/>
  <c r="R41" i="7"/>
  <c r="Q41" i="7"/>
  <c r="P41" i="7"/>
  <c r="O41" i="7"/>
  <c r="N41" i="7"/>
  <c r="Y40" i="7"/>
  <c r="X40" i="7"/>
  <c r="W40" i="7"/>
  <c r="K40" i="7" s="1"/>
  <c r="V40" i="7"/>
  <c r="U40" i="7"/>
  <c r="T40" i="7"/>
  <c r="S40" i="7"/>
  <c r="R40" i="7"/>
  <c r="Q40" i="7"/>
  <c r="P40" i="7"/>
  <c r="O40" i="7"/>
  <c r="N40" i="7"/>
  <c r="Y39" i="7"/>
  <c r="X39" i="7"/>
  <c r="W39" i="7"/>
  <c r="V39" i="7"/>
  <c r="U39" i="7"/>
  <c r="T39" i="7"/>
  <c r="S39" i="7"/>
  <c r="R39" i="7"/>
  <c r="Q39" i="7"/>
  <c r="P39" i="7"/>
  <c r="K39" i="7" s="1"/>
  <c r="O39" i="7"/>
  <c r="N39" i="7"/>
  <c r="M39" i="7"/>
  <c r="Y38" i="7"/>
  <c r="X38" i="7"/>
  <c r="W38" i="7"/>
  <c r="V38" i="7"/>
  <c r="U38" i="7"/>
  <c r="T38" i="7"/>
  <c r="S38" i="7"/>
  <c r="R38" i="7"/>
  <c r="Q38" i="7"/>
  <c r="P38" i="7"/>
  <c r="O38" i="7"/>
  <c r="N38" i="7"/>
  <c r="K37" i="7"/>
  <c r="K36" i="7"/>
  <c r="K35" i="7"/>
  <c r="K34" i="7"/>
  <c r="Y33" i="7"/>
  <c r="X33" i="7"/>
  <c r="W33" i="7"/>
  <c r="V33" i="7"/>
  <c r="U33" i="7"/>
  <c r="T33" i="7"/>
  <c r="S33" i="7"/>
  <c r="R33" i="7"/>
  <c r="Q33" i="7"/>
  <c r="P33" i="7"/>
  <c r="O33" i="7"/>
  <c r="N33" i="7"/>
  <c r="K33" i="7" s="1"/>
  <c r="K32" i="7"/>
  <c r="Y31" i="7"/>
  <c r="S31" i="7"/>
  <c r="Q31" i="7"/>
  <c r="P31" i="7"/>
  <c r="O31" i="7"/>
  <c r="Y30" i="7"/>
  <c r="X30" i="7"/>
  <c r="X31" i="7" s="1"/>
  <c r="W30" i="7"/>
  <c r="W31" i="7" s="1"/>
  <c r="V30" i="7"/>
  <c r="V31" i="7" s="1"/>
  <c r="U30" i="7"/>
  <c r="U31" i="7" s="1"/>
  <c r="T30" i="7"/>
  <c r="T31" i="7" s="1"/>
  <c r="S30" i="7"/>
  <c r="R30" i="7"/>
  <c r="R31" i="7" s="1"/>
  <c r="Q30" i="7"/>
  <c r="P30" i="7"/>
  <c r="O30" i="7"/>
  <c r="N30" i="7"/>
  <c r="Y29" i="7"/>
  <c r="X29" i="7"/>
  <c r="W29" i="7"/>
  <c r="V29" i="7"/>
  <c r="U29" i="7"/>
  <c r="T29" i="7"/>
  <c r="S29" i="7"/>
  <c r="R29" i="7"/>
  <c r="Q29" i="7"/>
  <c r="P29" i="7"/>
  <c r="K29" i="7" s="1"/>
  <c r="O29" i="7"/>
  <c r="N29" i="7"/>
  <c r="K28" i="7"/>
  <c r="K27" i="7"/>
  <c r="Y26" i="7"/>
  <c r="X26" i="7"/>
  <c r="W26" i="7"/>
  <c r="V26" i="7"/>
  <c r="U26" i="7"/>
  <c r="T26" i="7"/>
  <c r="S26" i="7"/>
  <c r="R26" i="7"/>
  <c r="Q26" i="7"/>
  <c r="P26" i="7"/>
  <c r="O26" i="7"/>
  <c r="N26" i="7"/>
  <c r="K25" i="7"/>
  <c r="K24" i="7"/>
  <c r="Y23" i="7"/>
  <c r="X23" i="7"/>
  <c r="W23" i="7"/>
  <c r="V23" i="7"/>
  <c r="U23" i="7"/>
  <c r="T23" i="7"/>
  <c r="S23" i="7"/>
  <c r="R23" i="7"/>
  <c r="Q23" i="7"/>
  <c r="P23" i="7"/>
  <c r="O23" i="7"/>
  <c r="N23" i="7"/>
  <c r="K22" i="7"/>
  <c r="M21" i="7"/>
  <c r="K21" i="7"/>
  <c r="K20" i="7"/>
  <c r="Y19" i="7"/>
  <c r="X19" i="7"/>
  <c r="W19" i="7"/>
  <c r="V19" i="7"/>
  <c r="U19" i="7"/>
  <c r="T19" i="7"/>
  <c r="S19" i="7"/>
  <c r="R19" i="7"/>
  <c r="Q19" i="7"/>
  <c r="P19" i="7"/>
  <c r="O19" i="7"/>
  <c r="N19" i="7"/>
  <c r="K18" i="7"/>
  <c r="K17" i="7"/>
  <c r="Y16" i="7"/>
  <c r="P16" i="7"/>
  <c r="V15" i="7"/>
  <c r="V16" i="7" s="1"/>
  <c r="U15" i="7"/>
  <c r="U16" i="7" s="1"/>
  <c r="T15" i="7"/>
  <c r="T16" i="7" s="1"/>
  <c r="S15" i="7"/>
  <c r="S16" i="7" s="1"/>
  <c r="R15" i="7"/>
  <c r="R16" i="7" s="1"/>
  <c r="Q15" i="7"/>
  <c r="Q16" i="7" s="1"/>
  <c r="P15" i="7"/>
  <c r="O15" i="7"/>
  <c r="O16" i="7" s="1"/>
  <c r="Y14" i="7"/>
  <c r="Y15" i="7" s="1"/>
  <c r="X14" i="7"/>
  <c r="X15" i="7" s="1"/>
  <c r="X16" i="7" s="1"/>
  <c r="W14" i="7"/>
  <c r="W15" i="7" s="1"/>
  <c r="W16" i="7" s="1"/>
  <c r="V14" i="7"/>
  <c r="U14" i="7"/>
  <c r="T14" i="7"/>
  <c r="S14" i="7"/>
  <c r="R14" i="7"/>
  <c r="Q14" i="7"/>
  <c r="P14" i="7"/>
  <c r="O14" i="7"/>
  <c r="N14" i="7"/>
  <c r="N15" i="7" s="1"/>
  <c r="K14" i="7"/>
  <c r="K13" i="7"/>
  <c r="K12" i="7"/>
  <c r="K11" i="7"/>
  <c r="K10" i="7"/>
  <c r="K9" i="7"/>
  <c r="U8" i="7"/>
  <c r="Q8" i="7"/>
  <c r="Y7" i="7"/>
  <c r="Y8" i="7" s="1"/>
  <c r="X7" i="7"/>
  <c r="X8" i="7" s="1"/>
  <c r="W7" i="7"/>
  <c r="W8" i="7" s="1"/>
  <c r="V7" i="7"/>
  <c r="V8" i="7" s="1"/>
  <c r="U7" i="7"/>
  <c r="T7" i="7"/>
  <c r="T8" i="7" s="1"/>
  <c r="S7" i="7"/>
  <c r="S8" i="7" s="1"/>
  <c r="R7" i="7"/>
  <c r="R8" i="7" s="1"/>
  <c r="Q7" i="7"/>
  <c r="P7" i="7"/>
  <c r="P8" i="7" s="1"/>
  <c r="O7" i="7"/>
  <c r="N7" i="7"/>
  <c r="N8" i="7" s="1"/>
  <c r="M6" i="7"/>
  <c r="K6" i="7"/>
  <c r="K5" i="7"/>
  <c r="K4" i="7"/>
  <c r="K3" i="7"/>
  <c r="K176" i="6"/>
  <c r="Y175" i="6"/>
  <c r="X175" i="6"/>
  <c r="W175" i="6"/>
  <c r="V175" i="6"/>
  <c r="U175" i="6"/>
  <c r="T175" i="6"/>
  <c r="S175" i="6"/>
  <c r="R175" i="6"/>
  <c r="Q175" i="6"/>
  <c r="P175" i="6"/>
  <c r="O175" i="6"/>
  <c r="N175" i="6"/>
  <c r="K175" i="6" s="1"/>
  <c r="Y174" i="6"/>
  <c r="X174" i="6"/>
  <c r="X173" i="6" s="1"/>
  <c r="W174" i="6"/>
  <c r="V174" i="6"/>
  <c r="U174" i="6"/>
  <c r="T174" i="6"/>
  <c r="S174" i="6"/>
  <c r="R174" i="6"/>
  <c r="Q174" i="6"/>
  <c r="P174" i="6"/>
  <c r="P173" i="6" s="1"/>
  <c r="O174" i="6"/>
  <c r="O173" i="6" s="1"/>
  <c r="N174" i="6"/>
  <c r="N173" i="6" s="1"/>
  <c r="Y173" i="6"/>
  <c r="W173" i="6"/>
  <c r="V173" i="6"/>
  <c r="U173" i="6"/>
  <c r="T173" i="6"/>
  <c r="S173" i="6"/>
  <c r="R173" i="6"/>
  <c r="Q173" i="6"/>
  <c r="M173" i="6"/>
  <c r="Y172" i="6"/>
  <c r="X172" i="6"/>
  <c r="W172" i="6"/>
  <c r="V172" i="6"/>
  <c r="U172" i="6"/>
  <c r="T172" i="6"/>
  <c r="S172" i="6"/>
  <c r="R172" i="6"/>
  <c r="Q172" i="6"/>
  <c r="P172" i="6"/>
  <c r="O172" i="6"/>
  <c r="K172" i="6" s="1"/>
  <c r="N172" i="6"/>
  <c r="K171" i="6"/>
  <c r="K170" i="6"/>
  <c r="X169" i="6"/>
  <c r="T169" i="6"/>
  <c r="S169" i="6"/>
  <c r="R169" i="6"/>
  <c r="P169" i="6"/>
  <c r="O169" i="6"/>
  <c r="N169" i="6"/>
  <c r="Y168" i="6"/>
  <c r="Y169" i="6" s="1"/>
  <c r="X168" i="6"/>
  <c r="W168" i="6"/>
  <c r="W169" i="6" s="1"/>
  <c r="V168" i="6"/>
  <c r="V169" i="6" s="1"/>
  <c r="U168" i="6"/>
  <c r="U169" i="6" s="1"/>
  <c r="T168" i="6"/>
  <c r="S168" i="6"/>
  <c r="R168" i="6"/>
  <c r="Q168" i="6"/>
  <c r="P168" i="6"/>
  <c r="O168" i="6"/>
  <c r="N168" i="6"/>
  <c r="K167" i="6"/>
  <c r="Y166" i="6"/>
  <c r="W166" i="6"/>
  <c r="U166" i="6"/>
  <c r="T166" i="6"/>
  <c r="P166" i="6"/>
  <c r="O166" i="6"/>
  <c r="T165" i="6"/>
  <c r="R165" i="6"/>
  <c r="R166" i="6" s="1"/>
  <c r="Q165" i="6"/>
  <c r="Q166" i="6" s="1"/>
  <c r="P165" i="6"/>
  <c r="O165" i="6"/>
  <c r="N165" i="6"/>
  <c r="M164" i="6"/>
  <c r="K164" i="6"/>
  <c r="Y163" i="6"/>
  <c r="Y165" i="6" s="1"/>
  <c r="X163" i="6"/>
  <c r="W163" i="6"/>
  <c r="W165" i="6" s="1"/>
  <c r="V163" i="6"/>
  <c r="V165" i="6" s="1"/>
  <c r="U163" i="6"/>
  <c r="U165" i="6" s="1"/>
  <c r="T163" i="6"/>
  <c r="S163" i="6"/>
  <c r="R163" i="6"/>
  <c r="Q163" i="6"/>
  <c r="P163" i="6"/>
  <c r="O163" i="6"/>
  <c r="N163" i="6"/>
  <c r="N166" i="6" s="1"/>
  <c r="W162" i="6"/>
  <c r="V162" i="6"/>
  <c r="M162" i="6"/>
  <c r="U161" i="6"/>
  <c r="U162" i="6" s="1"/>
  <c r="T161" i="6"/>
  <c r="S161" i="6"/>
  <c r="S162" i="6" s="1"/>
  <c r="R161" i="6"/>
  <c r="R162" i="6" s="1"/>
  <c r="Q161" i="6"/>
  <c r="Q162" i="6" s="1"/>
  <c r="P161" i="6"/>
  <c r="P162" i="6" s="1"/>
  <c r="Y160" i="6"/>
  <c r="X160" i="6"/>
  <c r="W160" i="6"/>
  <c r="W161" i="6" s="1"/>
  <c r="V160" i="6"/>
  <c r="V161" i="6" s="1"/>
  <c r="U160" i="6"/>
  <c r="T160" i="6"/>
  <c r="S160" i="6"/>
  <c r="R160" i="6"/>
  <c r="Q160" i="6"/>
  <c r="P160" i="6"/>
  <c r="O160" i="6"/>
  <c r="N160" i="6"/>
  <c r="K160" i="6"/>
  <c r="K159" i="6"/>
  <c r="Y158" i="6"/>
  <c r="X158" i="6"/>
  <c r="W158" i="6"/>
  <c r="S158" i="6"/>
  <c r="R158" i="6"/>
  <c r="O158" i="6"/>
  <c r="M158" i="6"/>
  <c r="U157" i="6"/>
  <c r="S157" i="6"/>
  <c r="R157" i="6"/>
  <c r="Q157" i="6"/>
  <c r="Q158" i="6" s="1"/>
  <c r="P157" i="6"/>
  <c r="P158" i="6" s="1"/>
  <c r="Y156" i="6"/>
  <c r="Y157" i="6" s="1"/>
  <c r="X156" i="6"/>
  <c r="X157" i="6" s="1"/>
  <c r="W156" i="6"/>
  <c r="W157" i="6" s="1"/>
  <c r="V156" i="6"/>
  <c r="U156" i="6"/>
  <c r="U158" i="6" s="1"/>
  <c r="T156" i="6"/>
  <c r="S156" i="6"/>
  <c r="R156" i="6"/>
  <c r="Q156" i="6"/>
  <c r="P156" i="6"/>
  <c r="O156" i="6"/>
  <c r="O157" i="6" s="1"/>
  <c r="N156" i="6"/>
  <c r="K155" i="6"/>
  <c r="Y154" i="6"/>
  <c r="X154" i="6"/>
  <c r="S154" i="6"/>
  <c r="R154" i="6"/>
  <c r="Q154" i="6"/>
  <c r="P154" i="6"/>
  <c r="N154" i="6"/>
  <c r="Y153" i="6"/>
  <c r="X153" i="6"/>
  <c r="W153" i="6"/>
  <c r="W154" i="6" s="1"/>
  <c r="V153" i="6"/>
  <c r="V154" i="6" s="1"/>
  <c r="U153" i="6"/>
  <c r="U154" i="6" s="1"/>
  <c r="T153" i="6"/>
  <c r="T154" i="6" s="1"/>
  <c r="S153" i="6"/>
  <c r="R153" i="6"/>
  <c r="Q153" i="6"/>
  <c r="P153" i="6"/>
  <c r="O153" i="6"/>
  <c r="O154" i="6" s="1"/>
  <c r="N153" i="6"/>
  <c r="M152" i="6"/>
  <c r="K152" i="6"/>
  <c r="K151" i="6"/>
  <c r="K150" i="6"/>
  <c r="K149" i="6"/>
  <c r="U148" i="6"/>
  <c r="S148" i="6"/>
  <c r="Q148" i="6"/>
  <c r="P148" i="6"/>
  <c r="O148" i="6"/>
  <c r="M148" i="6"/>
  <c r="H148" i="6"/>
  <c r="V147" i="6"/>
  <c r="V148" i="6" s="1"/>
  <c r="P147" i="6"/>
  <c r="O147" i="6"/>
  <c r="N147" i="6"/>
  <c r="H147" i="6"/>
  <c r="Y146" i="6"/>
  <c r="Y147" i="6" s="1"/>
  <c r="X146" i="6"/>
  <c r="W146" i="6"/>
  <c r="V146" i="6"/>
  <c r="U146" i="6"/>
  <c r="U147" i="6" s="1"/>
  <c r="T146" i="6"/>
  <c r="S146" i="6"/>
  <c r="S147" i="6" s="1"/>
  <c r="R146" i="6"/>
  <c r="R147" i="6" s="1"/>
  <c r="Q146" i="6"/>
  <c r="Q147" i="6" s="1"/>
  <c r="P146" i="6"/>
  <c r="O146" i="6"/>
  <c r="N146" i="6"/>
  <c r="H146" i="6"/>
  <c r="K145" i="6"/>
  <c r="H145" i="6"/>
  <c r="X144" i="6"/>
  <c r="T144" i="6"/>
  <c r="S144" i="6"/>
  <c r="Q144" i="6"/>
  <c r="P144" i="6"/>
  <c r="O144" i="6"/>
  <c r="M144" i="6"/>
  <c r="H144" i="6"/>
  <c r="U143" i="6"/>
  <c r="T143" i="6"/>
  <c r="R143" i="6"/>
  <c r="Q143" i="6"/>
  <c r="P143" i="6"/>
  <c r="O143" i="6"/>
  <c r="H143" i="6"/>
  <c r="Y142" i="6"/>
  <c r="X142" i="6"/>
  <c r="X143" i="6" s="1"/>
  <c r="W142" i="6"/>
  <c r="V142" i="6"/>
  <c r="U142" i="6"/>
  <c r="U144" i="6" s="1"/>
  <c r="T142" i="6"/>
  <c r="S142" i="6"/>
  <c r="S143" i="6" s="1"/>
  <c r="R142" i="6"/>
  <c r="Q142" i="6"/>
  <c r="P142" i="6"/>
  <c r="O142" i="6"/>
  <c r="N142" i="6"/>
  <c r="H142" i="6"/>
  <c r="K141" i="6"/>
  <c r="H141" i="6"/>
  <c r="Y138" i="6"/>
  <c r="Y137" i="6" s="1"/>
  <c r="X138" i="6"/>
  <c r="X137" i="6" s="1"/>
  <c r="W138" i="6"/>
  <c r="W137" i="6" s="1"/>
  <c r="V138" i="6"/>
  <c r="U138" i="6"/>
  <c r="T138" i="6"/>
  <c r="S138" i="6"/>
  <c r="R138" i="6"/>
  <c r="Q138" i="6"/>
  <c r="P138" i="6"/>
  <c r="O138" i="6"/>
  <c r="O137" i="6" s="1"/>
  <c r="N138" i="6"/>
  <c r="V137" i="6"/>
  <c r="U137" i="6"/>
  <c r="T137" i="6"/>
  <c r="S137" i="6"/>
  <c r="R137" i="6"/>
  <c r="P137" i="6"/>
  <c r="N137" i="6"/>
  <c r="M137" i="6"/>
  <c r="Y136" i="6"/>
  <c r="X136" i="6"/>
  <c r="W136" i="6"/>
  <c r="V136" i="6"/>
  <c r="U136" i="6"/>
  <c r="T136" i="6"/>
  <c r="S136" i="6"/>
  <c r="R136" i="6"/>
  <c r="Q136" i="6"/>
  <c r="P136" i="6"/>
  <c r="O136" i="6"/>
  <c r="N136" i="6"/>
  <c r="K136" i="6"/>
  <c r="K135" i="6"/>
  <c r="V134" i="6"/>
  <c r="R134" i="6"/>
  <c r="Q134" i="6"/>
  <c r="P134" i="6"/>
  <c r="O134" i="6"/>
  <c r="N134" i="6"/>
  <c r="K134" i="6"/>
  <c r="Y133" i="6"/>
  <c r="Y134" i="6" s="1"/>
  <c r="X133" i="6"/>
  <c r="X134" i="6" s="1"/>
  <c r="W133" i="6"/>
  <c r="W134" i="6" s="1"/>
  <c r="V133" i="6"/>
  <c r="U133" i="6"/>
  <c r="U134" i="6" s="1"/>
  <c r="T133" i="6"/>
  <c r="T134" i="6" s="1"/>
  <c r="S133" i="6"/>
  <c r="S134" i="6" s="1"/>
  <c r="R133" i="6"/>
  <c r="Q133" i="6"/>
  <c r="P133" i="6"/>
  <c r="O133" i="6"/>
  <c r="K133" i="6" s="1"/>
  <c r="N133" i="6"/>
  <c r="M132" i="6"/>
  <c r="K132" i="6"/>
  <c r="K131" i="6"/>
  <c r="K130" i="6"/>
  <c r="K129" i="6"/>
  <c r="K128" i="6"/>
  <c r="X127" i="6"/>
  <c r="T127" i="6"/>
  <c r="R127" i="6"/>
  <c r="M127" i="6"/>
  <c r="V126" i="6"/>
  <c r="U126" i="6"/>
  <c r="T126" i="6"/>
  <c r="S126" i="6"/>
  <c r="S127" i="6" s="1"/>
  <c r="R126" i="6"/>
  <c r="Q126" i="6"/>
  <c r="Q127" i="6" s="1"/>
  <c r="O126" i="6"/>
  <c r="Y125" i="6"/>
  <c r="Y126" i="6" s="1"/>
  <c r="X125" i="6"/>
  <c r="X126" i="6" s="1"/>
  <c r="W125" i="6"/>
  <c r="V125" i="6"/>
  <c r="U125" i="6"/>
  <c r="U127" i="6" s="1"/>
  <c r="T125" i="6"/>
  <c r="S125" i="6"/>
  <c r="R125" i="6"/>
  <c r="Q125" i="6"/>
  <c r="P125" i="6"/>
  <c r="O125" i="6"/>
  <c r="N125" i="6"/>
  <c r="K124" i="6"/>
  <c r="X123" i="6"/>
  <c r="S123" i="6"/>
  <c r="O123" i="6"/>
  <c r="M123" i="6"/>
  <c r="Y122" i="6"/>
  <c r="W122" i="6"/>
  <c r="V122" i="6"/>
  <c r="U122" i="6"/>
  <c r="U123" i="6" s="1"/>
  <c r="T122" i="6"/>
  <c r="T123" i="6" s="1"/>
  <c r="S122" i="6"/>
  <c r="R122" i="6"/>
  <c r="R123" i="6" s="1"/>
  <c r="P122" i="6"/>
  <c r="O122" i="6"/>
  <c r="Y121" i="6"/>
  <c r="X121" i="6"/>
  <c r="X122" i="6" s="1"/>
  <c r="W121" i="6"/>
  <c r="W123" i="6" s="1"/>
  <c r="V121" i="6"/>
  <c r="U121" i="6"/>
  <c r="T121" i="6"/>
  <c r="S121" i="6"/>
  <c r="R121" i="6"/>
  <c r="Q121" i="6"/>
  <c r="P121" i="6"/>
  <c r="O121" i="6"/>
  <c r="N121" i="6"/>
  <c r="K121" i="6"/>
  <c r="K120" i="6"/>
  <c r="Y119" i="6"/>
  <c r="V119" i="6"/>
  <c r="T119" i="6"/>
  <c r="S119" i="6"/>
  <c r="P119" i="6"/>
  <c r="Y118" i="6"/>
  <c r="X118" i="6"/>
  <c r="X119" i="6" s="1"/>
  <c r="W118" i="6"/>
  <c r="W119" i="6" s="1"/>
  <c r="V118" i="6"/>
  <c r="U118" i="6"/>
  <c r="U119" i="6" s="1"/>
  <c r="T118" i="6"/>
  <c r="S118" i="6"/>
  <c r="R118" i="6"/>
  <c r="R119" i="6" s="1"/>
  <c r="Q118" i="6"/>
  <c r="Q119" i="6" s="1"/>
  <c r="P118" i="6"/>
  <c r="O118" i="6"/>
  <c r="O119" i="6" s="1"/>
  <c r="N118" i="6"/>
  <c r="N119" i="6" s="1"/>
  <c r="K118" i="6"/>
  <c r="M117" i="6"/>
  <c r="K117" i="6"/>
  <c r="K116" i="6"/>
  <c r="K115" i="6"/>
  <c r="K114" i="6"/>
  <c r="T113" i="6"/>
  <c r="S113" i="6"/>
  <c r="R113" i="6"/>
  <c r="M113" i="6"/>
  <c r="Y112" i="6"/>
  <c r="U112" i="6"/>
  <c r="P112" i="6"/>
  <c r="O112" i="6"/>
  <c r="Y111" i="6"/>
  <c r="X111" i="6"/>
  <c r="W111" i="6"/>
  <c r="V111" i="6"/>
  <c r="V112" i="6" s="1"/>
  <c r="V113" i="6" s="1"/>
  <c r="U111" i="6"/>
  <c r="U113" i="6" s="1"/>
  <c r="T111" i="6"/>
  <c r="T112" i="6" s="1"/>
  <c r="S111" i="6"/>
  <c r="S112" i="6" s="1"/>
  <c r="R111" i="6"/>
  <c r="R112" i="6" s="1"/>
  <c r="Q111" i="6"/>
  <c r="Q112" i="6" s="1"/>
  <c r="P111" i="6"/>
  <c r="O111" i="6"/>
  <c r="N111" i="6"/>
  <c r="K110" i="6"/>
  <c r="W109" i="6"/>
  <c r="T109" i="6"/>
  <c r="S109" i="6"/>
  <c r="M109" i="6"/>
  <c r="Y108" i="6"/>
  <c r="X108" i="6"/>
  <c r="X109" i="6" s="1"/>
  <c r="R108" i="6"/>
  <c r="P108" i="6"/>
  <c r="O108" i="6"/>
  <c r="N108" i="6"/>
  <c r="N109" i="6" s="1"/>
  <c r="Y107" i="6"/>
  <c r="X107" i="6"/>
  <c r="W107" i="6"/>
  <c r="W108" i="6" s="1"/>
  <c r="V107" i="6"/>
  <c r="U107" i="6"/>
  <c r="T107" i="6"/>
  <c r="T108" i="6" s="1"/>
  <c r="S107" i="6"/>
  <c r="S108" i="6" s="1"/>
  <c r="R107" i="6"/>
  <c r="Q107" i="6"/>
  <c r="P107" i="6"/>
  <c r="P109" i="6" s="1"/>
  <c r="O107" i="6"/>
  <c r="N107" i="6"/>
  <c r="K106" i="6"/>
  <c r="X105" i="6"/>
  <c r="W105" i="6"/>
  <c r="U105" i="6"/>
  <c r="T105" i="6"/>
  <c r="S105" i="6"/>
  <c r="R105" i="6"/>
  <c r="N105" i="6"/>
  <c r="Y104" i="6"/>
  <c r="Y105" i="6" s="1"/>
  <c r="X104" i="6"/>
  <c r="W104" i="6"/>
  <c r="V104" i="6"/>
  <c r="V105" i="6" s="1"/>
  <c r="U104" i="6"/>
  <c r="T104" i="6"/>
  <c r="S104" i="6"/>
  <c r="R104" i="6"/>
  <c r="Q104" i="6"/>
  <c r="Q105" i="6" s="1"/>
  <c r="P104" i="6"/>
  <c r="P105" i="6" s="1"/>
  <c r="O104" i="6"/>
  <c r="O105" i="6" s="1"/>
  <c r="N104" i="6"/>
  <c r="M103" i="6"/>
  <c r="K103" i="6"/>
  <c r="K102" i="6"/>
  <c r="K101" i="6"/>
  <c r="M100" i="6"/>
  <c r="K100" i="6"/>
  <c r="Y99" i="6"/>
  <c r="X99" i="6"/>
  <c r="W99" i="6"/>
  <c r="V99" i="6"/>
  <c r="U99" i="6"/>
  <c r="T99" i="6"/>
  <c r="S99" i="6"/>
  <c r="R99" i="6"/>
  <c r="Q99" i="6"/>
  <c r="P99" i="6"/>
  <c r="O99" i="6"/>
  <c r="N99" i="6"/>
  <c r="K98" i="6"/>
  <c r="K97" i="6"/>
  <c r="K96" i="6"/>
  <c r="U95" i="6"/>
  <c r="T95" i="6"/>
  <c r="S95" i="6"/>
  <c r="M95" i="6"/>
  <c r="Y94" i="6"/>
  <c r="W94" i="6"/>
  <c r="W95" i="6" s="1"/>
  <c r="V94" i="6"/>
  <c r="V95" i="6" s="1"/>
  <c r="U94" i="6"/>
  <c r="P94" i="6"/>
  <c r="O94" i="6"/>
  <c r="N94" i="6"/>
  <c r="Y93" i="6"/>
  <c r="Y95" i="6" s="1"/>
  <c r="X93" i="6"/>
  <c r="W93" i="6"/>
  <c r="V93" i="6"/>
  <c r="U93" i="6"/>
  <c r="T93" i="6"/>
  <c r="T94" i="6" s="1"/>
  <c r="S93" i="6"/>
  <c r="S94" i="6" s="1"/>
  <c r="R93" i="6"/>
  <c r="Q93" i="6"/>
  <c r="Q94" i="6" s="1"/>
  <c r="P93" i="6"/>
  <c r="O93" i="6"/>
  <c r="N93" i="6"/>
  <c r="K92" i="6"/>
  <c r="M91" i="6"/>
  <c r="Y90" i="6"/>
  <c r="Y91" i="6" s="1"/>
  <c r="X90" i="6"/>
  <c r="X91" i="6" s="1"/>
  <c r="W90" i="6"/>
  <c r="W91" i="6" s="1"/>
  <c r="V90" i="6"/>
  <c r="V91" i="6" s="1"/>
  <c r="S90" i="6"/>
  <c r="Y89" i="6"/>
  <c r="X89" i="6"/>
  <c r="W89" i="6"/>
  <c r="V89" i="6"/>
  <c r="U89" i="6"/>
  <c r="T89" i="6"/>
  <c r="S89" i="6"/>
  <c r="R89" i="6"/>
  <c r="Q89" i="6"/>
  <c r="P89" i="6"/>
  <c r="O89" i="6"/>
  <c r="N89" i="6"/>
  <c r="K88" i="6"/>
  <c r="K87" i="6"/>
  <c r="Y86" i="6"/>
  <c r="X86" i="6"/>
  <c r="W86" i="6"/>
  <c r="V86" i="6"/>
  <c r="U86" i="6"/>
  <c r="T86" i="6"/>
  <c r="S86" i="6"/>
  <c r="R86" i="6"/>
  <c r="Q86" i="6"/>
  <c r="P86" i="6"/>
  <c r="O86" i="6"/>
  <c r="N86" i="6"/>
  <c r="K86" i="6" s="1"/>
  <c r="K85" i="6"/>
  <c r="Y84" i="6"/>
  <c r="X84" i="6"/>
  <c r="W84" i="6"/>
  <c r="U84" i="6"/>
  <c r="T84" i="6"/>
  <c r="S84" i="6"/>
  <c r="R84" i="6"/>
  <c r="Q84" i="6"/>
  <c r="P84" i="6"/>
  <c r="Y83" i="6"/>
  <c r="X83" i="6"/>
  <c r="W83" i="6"/>
  <c r="V83" i="6"/>
  <c r="V84" i="6" s="1"/>
  <c r="U83" i="6"/>
  <c r="T83" i="6"/>
  <c r="S83" i="6"/>
  <c r="R83" i="6"/>
  <c r="Q83" i="6"/>
  <c r="P83" i="6"/>
  <c r="O83" i="6"/>
  <c r="O84" i="6" s="1"/>
  <c r="N83" i="6"/>
  <c r="M82" i="6"/>
  <c r="K82" i="6"/>
  <c r="K81" i="6"/>
  <c r="K80" i="6"/>
  <c r="Y79" i="6"/>
  <c r="X79" i="6"/>
  <c r="W79" i="6"/>
  <c r="V79" i="6"/>
  <c r="U79" i="6"/>
  <c r="T79" i="6"/>
  <c r="S79" i="6"/>
  <c r="R79" i="6"/>
  <c r="Q79" i="6"/>
  <c r="P79" i="6"/>
  <c r="O79" i="6"/>
  <c r="N79" i="6"/>
  <c r="K78" i="6"/>
  <c r="K77" i="6"/>
  <c r="Y76" i="6"/>
  <c r="W76" i="6"/>
  <c r="V76" i="6"/>
  <c r="U76" i="6"/>
  <c r="T76" i="6"/>
  <c r="S76" i="6"/>
  <c r="N76" i="6"/>
  <c r="Y75" i="6"/>
  <c r="X75" i="6"/>
  <c r="X76" i="6" s="1"/>
  <c r="W75" i="6"/>
  <c r="V75" i="6"/>
  <c r="U75" i="6"/>
  <c r="T75" i="6"/>
  <c r="S75" i="6"/>
  <c r="R75" i="6"/>
  <c r="R76" i="6" s="1"/>
  <c r="Q75" i="6"/>
  <c r="Q76" i="6" s="1"/>
  <c r="P75" i="6"/>
  <c r="P76" i="6" s="1"/>
  <c r="O75" i="6"/>
  <c r="O76" i="6" s="1"/>
  <c r="N75" i="6"/>
  <c r="K74" i="6"/>
  <c r="K73" i="6"/>
  <c r="K72" i="6"/>
  <c r="X71" i="6"/>
  <c r="W71" i="6"/>
  <c r="V71" i="6"/>
  <c r="U71" i="6"/>
  <c r="T71" i="6"/>
  <c r="S71" i="6"/>
  <c r="R71" i="6"/>
  <c r="N71" i="6"/>
  <c r="Y70" i="6"/>
  <c r="Y71" i="6" s="1"/>
  <c r="X70" i="6"/>
  <c r="W70" i="6"/>
  <c r="V70" i="6"/>
  <c r="U70" i="6"/>
  <c r="T70" i="6"/>
  <c r="S70" i="6"/>
  <c r="R70" i="6"/>
  <c r="Q70" i="6"/>
  <c r="Q71" i="6" s="1"/>
  <c r="P70" i="6"/>
  <c r="P71" i="6" s="1"/>
  <c r="O70" i="6"/>
  <c r="N70" i="6"/>
  <c r="M69" i="6"/>
  <c r="K69" i="6"/>
  <c r="K68" i="6"/>
  <c r="X67" i="6"/>
  <c r="S67" i="6"/>
  <c r="M67" i="6"/>
  <c r="Y66" i="6"/>
  <c r="W66" i="6"/>
  <c r="W67" i="6" s="1"/>
  <c r="V66" i="6"/>
  <c r="V67" i="6" s="1"/>
  <c r="U66" i="6"/>
  <c r="U67" i="6" s="1"/>
  <c r="Q66" i="6"/>
  <c r="Q67" i="6" s="1"/>
  <c r="P66" i="6"/>
  <c r="Y65" i="6"/>
  <c r="Y67" i="6" s="1"/>
  <c r="X65" i="6"/>
  <c r="X66" i="6" s="1"/>
  <c r="W65" i="6"/>
  <c r="V65" i="6"/>
  <c r="U65" i="6"/>
  <c r="T65" i="6"/>
  <c r="S65" i="6"/>
  <c r="S66" i="6" s="1"/>
  <c r="R65" i="6"/>
  <c r="Q65" i="6"/>
  <c r="P65" i="6"/>
  <c r="O65" i="6"/>
  <c r="N65" i="6"/>
  <c r="K64" i="6"/>
  <c r="X63" i="6"/>
  <c r="W63" i="6"/>
  <c r="U63" i="6"/>
  <c r="M63" i="6"/>
  <c r="Y62" i="6"/>
  <c r="X62" i="6"/>
  <c r="W62" i="6"/>
  <c r="V62" i="6"/>
  <c r="V63" i="6" s="1"/>
  <c r="U62" i="6"/>
  <c r="S62" i="6"/>
  <c r="R62" i="6"/>
  <c r="R63" i="6" s="1"/>
  <c r="P62" i="6"/>
  <c r="Y61" i="6"/>
  <c r="X61" i="6"/>
  <c r="W61" i="6"/>
  <c r="V61" i="6"/>
  <c r="U61" i="6"/>
  <c r="T61" i="6"/>
  <c r="S61" i="6"/>
  <c r="R61" i="6"/>
  <c r="Q61" i="6"/>
  <c r="P61" i="6"/>
  <c r="O61" i="6"/>
  <c r="N61" i="6"/>
  <c r="K60" i="6"/>
  <c r="Y59" i="6"/>
  <c r="X59" i="6"/>
  <c r="W59" i="6"/>
  <c r="V59" i="6"/>
  <c r="U59" i="6"/>
  <c r="T59" i="6"/>
  <c r="S59" i="6"/>
  <c r="R59" i="6"/>
  <c r="Q59" i="6"/>
  <c r="P59" i="6"/>
  <c r="O59" i="6"/>
  <c r="N59" i="6"/>
  <c r="K59" i="6"/>
  <c r="K58" i="6"/>
  <c r="Y57" i="6"/>
  <c r="Y56" i="6" s="1"/>
  <c r="W57" i="6"/>
  <c r="W56" i="6" s="1"/>
  <c r="V57" i="6"/>
  <c r="T57" i="6"/>
  <c r="S57" i="6"/>
  <c r="R57" i="6"/>
  <c r="R56" i="6" s="1"/>
  <c r="Q57" i="6"/>
  <c r="Q56" i="6" s="1"/>
  <c r="P57" i="6"/>
  <c r="P56" i="6" s="1"/>
  <c r="V56" i="6"/>
  <c r="T56" i="6"/>
  <c r="S56" i="6"/>
  <c r="Y55" i="6"/>
  <c r="X55" i="6"/>
  <c r="W55" i="6"/>
  <c r="V55" i="6"/>
  <c r="U55" i="6"/>
  <c r="T55" i="6"/>
  <c r="S55" i="6"/>
  <c r="R55" i="6"/>
  <c r="Q55" i="6"/>
  <c r="P55" i="6"/>
  <c r="O55" i="6"/>
  <c r="N55" i="6"/>
  <c r="K54" i="6"/>
  <c r="Y53" i="6"/>
  <c r="X53" i="6"/>
  <c r="W53" i="6"/>
  <c r="R53" i="6"/>
  <c r="Q53" i="6"/>
  <c r="O53" i="6"/>
  <c r="Y52" i="6"/>
  <c r="X52" i="6"/>
  <c r="W52" i="6"/>
  <c r="V52" i="6"/>
  <c r="U52" i="6"/>
  <c r="U53" i="6" s="1"/>
  <c r="T52" i="6"/>
  <c r="T53" i="6" s="1"/>
  <c r="S52" i="6"/>
  <c r="S53" i="6" s="1"/>
  <c r="R52" i="6"/>
  <c r="Q52" i="6"/>
  <c r="P52" i="6"/>
  <c r="P53" i="6" s="1"/>
  <c r="O52" i="6"/>
  <c r="N52" i="6"/>
  <c r="N53" i="6" s="1"/>
  <c r="M51" i="6"/>
  <c r="K51" i="6"/>
  <c r="K50" i="6"/>
  <c r="K49" i="6"/>
  <c r="K48" i="6"/>
  <c r="Y47" i="6"/>
  <c r="X47" i="6"/>
  <c r="W47" i="6"/>
  <c r="V47" i="6"/>
  <c r="U47" i="6"/>
  <c r="T47" i="6"/>
  <c r="S47" i="6"/>
  <c r="R47" i="6"/>
  <c r="Q47" i="6"/>
  <c r="P47" i="6"/>
  <c r="O47" i="6"/>
  <c r="N47" i="6"/>
  <c r="K46" i="6"/>
  <c r="Y45" i="6"/>
  <c r="Y44" i="6" s="1"/>
  <c r="X45" i="6"/>
  <c r="X44" i="6" s="1"/>
  <c r="W45" i="6"/>
  <c r="W44" i="6" s="1"/>
  <c r="V45" i="6"/>
  <c r="V44" i="6" s="1"/>
  <c r="U45" i="6"/>
  <c r="T45" i="6"/>
  <c r="U44" i="6"/>
  <c r="T44" i="6"/>
  <c r="Q44" i="6"/>
  <c r="P44" i="6"/>
  <c r="Y43" i="6"/>
  <c r="X43" i="6"/>
  <c r="W43" i="6"/>
  <c r="V43" i="6"/>
  <c r="U43" i="6"/>
  <c r="T43" i="6"/>
  <c r="S43" i="6"/>
  <c r="R43" i="6"/>
  <c r="Q43" i="6"/>
  <c r="P43" i="6"/>
  <c r="O43" i="6"/>
  <c r="N43" i="6"/>
  <c r="K42" i="6"/>
  <c r="K41" i="6"/>
  <c r="K40" i="6"/>
  <c r="Y39" i="6"/>
  <c r="X39" i="6"/>
  <c r="W39" i="6"/>
  <c r="V39" i="6"/>
  <c r="U39" i="6"/>
  <c r="T39" i="6"/>
  <c r="S39" i="6"/>
  <c r="R39" i="6"/>
  <c r="Q39" i="6"/>
  <c r="P39" i="6"/>
  <c r="O39" i="6"/>
  <c r="N39" i="6"/>
  <c r="K38" i="6"/>
  <c r="K37" i="6"/>
  <c r="Y36" i="6"/>
  <c r="S36" i="6"/>
  <c r="O36" i="6"/>
  <c r="Y35" i="6"/>
  <c r="X35" i="6"/>
  <c r="X36" i="6" s="1"/>
  <c r="W35" i="6"/>
  <c r="W36" i="6" s="1"/>
  <c r="V35" i="6"/>
  <c r="V36" i="6" s="1"/>
  <c r="U35" i="6"/>
  <c r="U36" i="6" s="1"/>
  <c r="T35" i="6"/>
  <c r="T36" i="6" s="1"/>
  <c r="S35" i="6"/>
  <c r="R35" i="6"/>
  <c r="R36" i="6" s="1"/>
  <c r="Q35" i="6"/>
  <c r="P35" i="6"/>
  <c r="P36" i="6" s="1"/>
  <c r="O35" i="6"/>
  <c r="N35" i="6"/>
  <c r="N36" i="6" s="1"/>
  <c r="K34" i="6"/>
  <c r="Q33" i="6"/>
  <c r="P33" i="6"/>
  <c r="N33" i="6"/>
  <c r="Y32" i="6"/>
  <c r="Y33" i="6" s="1"/>
  <c r="X32" i="6"/>
  <c r="X33" i="6" s="1"/>
  <c r="W32" i="6"/>
  <c r="W33" i="6" s="1"/>
  <c r="V32" i="6"/>
  <c r="V33" i="6" s="1"/>
  <c r="U32" i="6"/>
  <c r="U33" i="6" s="1"/>
  <c r="T32" i="6"/>
  <c r="T33" i="6" s="1"/>
  <c r="S32" i="6"/>
  <c r="S33" i="6" s="1"/>
  <c r="R32" i="6"/>
  <c r="R33" i="6" s="1"/>
  <c r="Q32" i="6"/>
  <c r="P32" i="6"/>
  <c r="O32" i="6"/>
  <c r="N32" i="6"/>
  <c r="M31" i="6"/>
  <c r="K31" i="6"/>
  <c r="K30" i="6"/>
  <c r="Y29" i="6"/>
  <c r="Y27" i="6" s="1"/>
  <c r="X29" i="6"/>
  <c r="W29" i="6"/>
  <c r="V29" i="6"/>
  <c r="U29" i="6"/>
  <c r="U27" i="6" s="1"/>
  <c r="T29" i="6"/>
  <c r="T27" i="6" s="1"/>
  <c r="S29" i="6"/>
  <c r="R29" i="6"/>
  <c r="R27" i="6" s="1"/>
  <c r="Q29" i="6"/>
  <c r="Q27" i="6" s="1"/>
  <c r="P29" i="6"/>
  <c r="P27" i="6" s="1"/>
  <c r="O29" i="6"/>
  <c r="O27" i="6" s="1"/>
  <c r="N29" i="6"/>
  <c r="N27" i="6" s="1"/>
  <c r="Y28" i="6"/>
  <c r="X28" i="6"/>
  <c r="W28" i="6"/>
  <c r="V28" i="6"/>
  <c r="U28" i="6"/>
  <c r="T28" i="6"/>
  <c r="S28" i="6"/>
  <c r="R28" i="6"/>
  <c r="Q28" i="6"/>
  <c r="P28" i="6"/>
  <c r="O28" i="6"/>
  <c r="N28" i="6"/>
  <c r="K28" i="6"/>
  <c r="X27" i="6"/>
  <c r="W27" i="6"/>
  <c r="V27" i="6"/>
  <c r="S27" i="6"/>
  <c r="M27" i="6"/>
  <c r="K26" i="6"/>
  <c r="K25" i="6"/>
  <c r="K24" i="6"/>
  <c r="K23" i="6"/>
  <c r="K22" i="6"/>
  <c r="K21" i="6"/>
  <c r="V20" i="6"/>
  <c r="U20" i="6"/>
  <c r="T20" i="6"/>
  <c r="Q20" i="6"/>
  <c r="Y19" i="6"/>
  <c r="Y20" i="6" s="1"/>
  <c r="X19" i="6"/>
  <c r="X20" i="6" s="1"/>
  <c r="W19" i="6"/>
  <c r="W20" i="6" s="1"/>
  <c r="V19" i="6"/>
  <c r="U19" i="6"/>
  <c r="T19" i="6"/>
  <c r="S19" i="6"/>
  <c r="S20" i="6" s="1"/>
  <c r="R19" i="6"/>
  <c r="R20" i="6" s="1"/>
  <c r="Q19" i="6"/>
  <c r="P19" i="6"/>
  <c r="P20" i="6" s="1"/>
  <c r="O19" i="6"/>
  <c r="O20" i="6" s="1"/>
  <c r="N19" i="6"/>
  <c r="M18" i="6"/>
  <c r="K18" i="6"/>
  <c r="K17" i="6"/>
  <c r="Y16" i="6"/>
  <c r="X16" i="6"/>
  <c r="W16" i="6"/>
  <c r="V16" i="6"/>
  <c r="U16" i="6"/>
  <c r="T16" i="6"/>
  <c r="S16" i="6"/>
  <c r="R16" i="6"/>
  <c r="Q16" i="6"/>
  <c r="P16" i="6"/>
  <c r="O16" i="6"/>
  <c r="N16" i="6"/>
  <c r="K15" i="6"/>
  <c r="K14" i="6"/>
  <c r="K13" i="6"/>
  <c r="Y12" i="6"/>
  <c r="V12" i="6"/>
  <c r="R12" i="6"/>
  <c r="P12" i="6"/>
  <c r="N12" i="6"/>
  <c r="Y11" i="6"/>
  <c r="X11" i="6"/>
  <c r="X12" i="6" s="1"/>
  <c r="W11" i="6"/>
  <c r="W12" i="6" s="1"/>
  <c r="V11" i="6"/>
  <c r="U11" i="6"/>
  <c r="U12" i="6" s="1"/>
  <c r="T11" i="6"/>
  <c r="T12" i="6" s="1"/>
  <c r="S11" i="6"/>
  <c r="S12" i="6" s="1"/>
  <c r="R11" i="6"/>
  <c r="Q11" i="6"/>
  <c r="Q12" i="6" s="1"/>
  <c r="P11" i="6"/>
  <c r="O11" i="6"/>
  <c r="N11" i="6"/>
  <c r="Y10" i="6"/>
  <c r="X10" i="6"/>
  <c r="W10" i="6"/>
  <c r="V10" i="6"/>
  <c r="U10" i="6"/>
  <c r="T10" i="6"/>
  <c r="S10" i="6"/>
  <c r="R10" i="6"/>
  <c r="Q10" i="6"/>
  <c r="P10" i="6"/>
  <c r="O10" i="6"/>
  <c r="N10" i="6"/>
  <c r="K9" i="6"/>
  <c r="Y8" i="6"/>
  <c r="X8" i="6"/>
  <c r="X57" i="6" s="1"/>
  <c r="X56" i="6" s="1"/>
  <c r="W8" i="6"/>
  <c r="V8" i="6"/>
  <c r="U8" i="6"/>
  <c r="U57" i="6" s="1"/>
  <c r="U56" i="6" s="1"/>
  <c r="T8" i="6"/>
  <c r="S8" i="6"/>
  <c r="S45" i="6" s="1"/>
  <c r="S44" i="6" s="1"/>
  <c r="R8" i="6"/>
  <c r="R45" i="6" s="1"/>
  <c r="R44" i="6" s="1"/>
  <c r="Q8" i="6"/>
  <c r="Q45" i="6" s="1"/>
  <c r="P8" i="6"/>
  <c r="P45" i="6" s="1"/>
  <c r="O8" i="6"/>
  <c r="N8" i="6"/>
  <c r="K8" i="6" s="1"/>
  <c r="K7" i="6"/>
  <c r="M6" i="6"/>
  <c r="K6" i="6"/>
  <c r="K5" i="6"/>
  <c r="K4" i="6"/>
  <c r="K3" i="6"/>
  <c r="K313" i="5"/>
  <c r="Y312" i="5"/>
  <c r="X312" i="5"/>
  <c r="W312" i="5"/>
  <c r="V312" i="5"/>
  <c r="U312" i="5"/>
  <c r="T312" i="5"/>
  <c r="S312" i="5"/>
  <c r="R312" i="5"/>
  <c r="Q312" i="5"/>
  <c r="P312" i="5"/>
  <c r="O312" i="5"/>
  <c r="N312" i="5"/>
  <c r="Y311" i="5"/>
  <c r="Y310" i="5" s="1"/>
  <c r="X311" i="5"/>
  <c r="W311" i="5"/>
  <c r="V311" i="5"/>
  <c r="V310" i="5" s="1"/>
  <c r="U311" i="5"/>
  <c r="T311" i="5"/>
  <c r="S311" i="5"/>
  <c r="S310" i="5" s="1"/>
  <c r="R311" i="5"/>
  <c r="Q311" i="5"/>
  <c r="Q310" i="5" s="1"/>
  <c r="P311" i="5"/>
  <c r="P310" i="5" s="1"/>
  <c r="O311" i="5"/>
  <c r="N311" i="5"/>
  <c r="X310" i="5"/>
  <c r="W310" i="5"/>
  <c r="U310" i="5"/>
  <c r="T310" i="5"/>
  <c r="R310" i="5"/>
  <c r="N310" i="5"/>
  <c r="M310" i="5"/>
  <c r="Y309" i="5"/>
  <c r="X309" i="5"/>
  <c r="W309" i="5"/>
  <c r="V309" i="5"/>
  <c r="U309" i="5"/>
  <c r="T309" i="5"/>
  <c r="S309" i="5"/>
  <c r="R309" i="5"/>
  <c r="Q309" i="5"/>
  <c r="P309" i="5"/>
  <c r="O309" i="5"/>
  <c r="N309" i="5"/>
  <c r="K308" i="5"/>
  <c r="K307" i="5"/>
  <c r="V306" i="5"/>
  <c r="R306" i="5"/>
  <c r="Y305" i="5"/>
  <c r="Y306" i="5" s="1"/>
  <c r="X305" i="5"/>
  <c r="X306" i="5" s="1"/>
  <c r="W305" i="5"/>
  <c r="W306" i="5" s="1"/>
  <c r="V305" i="5"/>
  <c r="U305" i="5"/>
  <c r="U306" i="5" s="1"/>
  <c r="T305" i="5"/>
  <c r="T306" i="5" s="1"/>
  <c r="S305" i="5"/>
  <c r="S306" i="5" s="1"/>
  <c r="R305" i="5"/>
  <c r="Q305" i="5"/>
  <c r="Q306" i="5" s="1"/>
  <c r="P305" i="5"/>
  <c r="P306" i="5" s="1"/>
  <c r="O305" i="5"/>
  <c r="O306" i="5" s="1"/>
  <c r="N305" i="5"/>
  <c r="N306" i="5" s="1"/>
  <c r="K304" i="5"/>
  <c r="T303" i="5"/>
  <c r="S303" i="5"/>
  <c r="X302" i="5"/>
  <c r="W302" i="5"/>
  <c r="V302" i="5"/>
  <c r="U302" i="5"/>
  <c r="T302" i="5"/>
  <c r="S302" i="5"/>
  <c r="Q302" i="5"/>
  <c r="Y301" i="5"/>
  <c r="X301" i="5"/>
  <c r="W301" i="5"/>
  <c r="V301" i="5"/>
  <c r="U301" i="5"/>
  <c r="T301" i="5"/>
  <c r="M301" i="5"/>
  <c r="Y300" i="5"/>
  <c r="X300" i="5"/>
  <c r="W300" i="5"/>
  <c r="W303" i="5" s="1"/>
  <c r="V300" i="5"/>
  <c r="U300" i="5"/>
  <c r="U303" i="5" s="1"/>
  <c r="T300" i="5"/>
  <c r="S300" i="5"/>
  <c r="S301" i="5" s="1"/>
  <c r="R300" i="5"/>
  <c r="Q300" i="5"/>
  <c r="P300" i="5"/>
  <c r="O300" i="5"/>
  <c r="N300" i="5"/>
  <c r="K300" i="5"/>
  <c r="X299" i="5"/>
  <c r="W299" i="5"/>
  <c r="S299" i="5"/>
  <c r="M299" i="5"/>
  <c r="X298" i="5"/>
  <c r="W298" i="5"/>
  <c r="V298" i="5"/>
  <c r="V299" i="5" s="1"/>
  <c r="U298" i="5"/>
  <c r="U299" i="5" s="1"/>
  <c r="T298" i="5"/>
  <c r="Q298" i="5"/>
  <c r="Q299" i="5" s="1"/>
  <c r="P298" i="5"/>
  <c r="O298" i="5"/>
  <c r="Y297" i="5"/>
  <c r="Y298" i="5" s="1"/>
  <c r="X297" i="5"/>
  <c r="W297" i="5"/>
  <c r="V297" i="5"/>
  <c r="U297" i="5"/>
  <c r="T297" i="5"/>
  <c r="S297" i="5"/>
  <c r="S298" i="5" s="1"/>
  <c r="R297" i="5"/>
  <c r="Q297" i="5"/>
  <c r="P297" i="5"/>
  <c r="O297" i="5"/>
  <c r="N297" i="5"/>
  <c r="K296" i="5"/>
  <c r="V295" i="5"/>
  <c r="R295" i="5"/>
  <c r="M295" i="5"/>
  <c r="X294" i="5"/>
  <c r="X295" i="5" s="1"/>
  <c r="W294" i="5"/>
  <c r="W295" i="5" s="1"/>
  <c r="V294" i="5"/>
  <c r="S294" i="5"/>
  <c r="Q294" i="5"/>
  <c r="P294" i="5"/>
  <c r="Y293" i="5"/>
  <c r="X293" i="5"/>
  <c r="W293" i="5"/>
  <c r="V293" i="5"/>
  <c r="U293" i="5"/>
  <c r="T293" i="5"/>
  <c r="S293" i="5"/>
  <c r="R293" i="5"/>
  <c r="R294" i="5" s="1"/>
  <c r="Q293" i="5"/>
  <c r="P293" i="5"/>
  <c r="O293" i="5"/>
  <c r="N293" i="5"/>
  <c r="N294" i="5" s="1"/>
  <c r="K292" i="5"/>
  <c r="Y290" i="5"/>
  <c r="X290" i="5"/>
  <c r="X291" i="5" s="1"/>
  <c r="W290" i="5"/>
  <c r="W291" i="5" s="1"/>
  <c r="V290" i="5"/>
  <c r="V291" i="5" s="1"/>
  <c r="U290" i="5"/>
  <c r="U291" i="5" s="1"/>
  <c r="T290" i="5"/>
  <c r="S290" i="5"/>
  <c r="R290" i="5"/>
  <c r="Q290" i="5"/>
  <c r="P290" i="5"/>
  <c r="O290" i="5"/>
  <c r="N290" i="5"/>
  <c r="Y289" i="5"/>
  <c r="X289" i="5"/>
  <c r="W289" i="5"/>
  <c r="V289" i="5"/>
  <c r="U289" i="5"/>
  <c r="T289" i="5"/>
  <c r="S289" i="5"/>
  <c r="R289" i="5"/>
  <c r="Q289" i="5"/>
  <c r="P289" i="5"/>
  <c r="O289" i="5"/>
  <c r="N289" i="5"/>
  <c r="M289" i="5"/>
  <c r="K288" i="5"/>
  <c r="K287" i="5"/>
  <c r="K286" i="5"/>
  <c r="X285" i="5"/>
  <c r="P285" i="5"/>
  <c r="M285" i="5"/>
  <c r="W284" i="5"/>
  <c r="V284" i="5"/>
  <c r="U284" i="5"/>
  <c r="S284" i="5"/>
  <c r="S285" i="5" s="1"/>
  <c r="Q284" i="5"/>
  <c r="Q285" i="5" s="1"/>
  <c r="Y283" i="5"/>
  <c r="X283" i="5"/>
  <c r="X284" i="5" s="1"/>
  <c r="W283" i="5"/>
  <c r="V283" i="5"/>
  <c r="U283" i="5"/>
  <c r="T283" i="5"/>
  <c r="S283" i="5"/>
  <c r="R283" i="5"/>
  <c r="Q283" i="5"/>
  <c r="P283" i="5"/>
  <c r="P284" i="5" s="1"/>
  <c r="O283" i="5"/>
  <c r="O284" i="5" s="1"/>
  <c r="N283" i="5"/>
  <c r="K282" i="5"/>
  <c r="U281" i="5"/>
  <c r="T281" i="5"/>
  <c r="P281" i="5"/>
  <c r="M281" i="5"/>
  <c r="X280" i="5"/>
  <c r="V280" i="5"/>
  <c r="Q280" i="5"/>
  <c r="Q281" i="5" s="1"/>
  <c r="O280" i="5"/>
  <c r="N280" i="5"/>
  <c r="N281" i="5" s="1"/>
  <c r="Y279" i="5"/>
  <c r="Y280" i="5" s="1"/>
  <c r="X279" i="5"/>
  <c r="W279" i="5"/>
  <c r="W280" i="5" s="1"/>
  <c r="V279" i="5"/>
  <c r="U279" i="5"/>
  <c r="U280" i="5" s="1"/>
  <c r="T279" i="5"/>
  <c r="T280" i="5" s="1"/>
  <c r="S279" i="5"/>
  <c r="S280" i="5" s="1"/>
  <c r="R279" i="5"/>
  <c r="Q279" i="5"/>
  <c r="P279" i="5"/>
  <c r="P280" i="5" s="1"/>
  <c r="O279" i="5"/>
  <c r="N279" i="5"/>
  <c r="H279" i="5"/>
  <c r="K278" i="5"/>
  <c r="K276" i="5"/>
  <c r="Y275" i="5"/>
  <c r="X275" i="5"/>
  <c r="W275" i="5"/>
  <c r="V275" i="5"/>
  <c r="V274" i="5" s="1"/>
  <c r="U275" i="5"/>
  <c r="U274" i="5" s="1"/>
  <c r="T275" i="5"/>
  <c r="T274" i="5" s="1"/>
  <c r="S275" i="5"/>
  <c r="S274" i="5" s="1"/>
  <c r="R275" i="5"/>
  <c r="R274" i="5" s="1"/>
  <c r="Q275" i="5"/>
  <c r="Q274" i="5" s="1"/>
  <c r="P275" i="5"/>
  <c r="P274" i="5" s="1"/>
  <c r="O275" i="5"/>
  <c r="N275" i="5"/>
  <c r="Y274" i="5"/>
  <c r="X274" i="5"/>
  <c r="W274" i="5"/>
  <c r="N274" i="5"/>
  <c r="M274" i="5"/>
  <c r="Y273" i="5"/>
  <c r="X273" i="5"/>
  <c r="W273" i="5"/>
  <c r="V273" i="5"/>
  <c r="U273" i="5"/>
  <c r="T273" i="5"/>
  <c r="S273" i="5"/>
  <c r="R273" i="5"/>
  <c r="Q273" i="5"/>
  <c r="P273" i="5"/>
  <c r="O273" i="5"/>
  <c r="N273" i="5"/>
  <c r="K272" i="5"/>
  <c r="Y270" i="5"/>
  <c r="X270" i="5"/>
  <c r="W270" i="5"/>
  <c r="V270" i="5"/>
  <c r="U270" i="5"/>
  <c r="T270" i="5"/>
  <c r="S270" i="5"/>
  <c r="S271" i="5" s="1"/>
  <c r="R270" i="5"/>
  <c r="Q270" i="5"/>
  <c r="P270" i="5"/>
  <c r="O270" i="5"/>
  <c r="N270" i="5"/>
  <c r="Y269" i="5"/>
  <c r="X269" i="5"/>
  <c r="W269" i="5"/>
  <c r="V269" i="5"/>
  <c r="U269" i="5"/>
  <c r="U271" i="5" s="1"/>
  <c r="T269" i="5"/>
  <c r="S269" i="5"/>
  <c r="R269" i="5"/>
  <c r="Q269" i="5"/>
  <c r="Q271" i="5" s="1"/>
  <c r="P269" i="5"/>
  <c r="O269" i="5"/>
  <c r="N269" i="5"/>
  <c r="M269" i="5"/>
  <c r="K268" i="5"/>
  <c r="K267" i="5"/>
  <c r="K266" i="5"/>
  <c r="K265" i="5"/>
  <c r="X264" i="5"/>
  <c r="M264" i="5"/>
  <c r="U263" i="5"/>
  <c r="U264" i="5" s="1"/>
  <c r="S263" i="5"/>
  <c r="R263" i="5"/>
  <c r="R264" i="5" s="1"/>
  <c r="Q263" i="5"/>
  <c r="Q264" i="5" s="1"/>
  <c r="P263" i="5"/>
  <c r="O263" i="5"/>
  <c r="O264" i="5" s="1"/>
  <c r="Y262" i="5"/>
  <c r="Y263" i="5" s="1"/>
  <c r="X262" i="5"/>
  <c r="X263" i="5" s="1"/>
  <c r="W262" i="5"/>
  <c r="V262" i="5"/>
  <c r="U262" i="5"/>
  <c r="T262" i="5"/>
  <c r="S262" i="5"/>
  <c r="R262" i="5"/>
  <c r="Q262" i="5"/>
  <c r="P262" i="5"/>
  <c r="O262" i="5"/>
  <c r="N262" i="5"/>
  <c r="H262" i="5"/>
  <c r="H283" i="5" s="1"/>
  <c r="K261" i="5"/>
  <c r="H261" i="5"/>
  <c r="H282" i="5" s="1"/>
  <c r="W260" i="5"/>
  <c r="U260" i="5"/>
  <c r="T260" i="5"/>
  <c r="M260" i="5"/>
  <c r="H260" i="5"/>
  <c r="H281" i="5" s="1"/>
  <c r="X259" i="5"/>
  <c r="W259" i="5"/>
  <c r="V259" i="5"/>
  <c r="V260" i="5" s="1"/>
  <c r="U259" i="5"/>
  <c r="P259" i="5"/>
  <c r="Y258" i="5"/>
  <c r="Y259" i="5" s="1"/>
  <c r="X258" i="5"/>
  <c r="W258" i="5"/>
  <c r="V258" i="5"/>
  <c r="U258" i="5"/>
  <c r="T258" i="5"/>
  <c r="T259" i="5" s="1"/>
  <c r="S258" i="5"/>
  <c r="R258" i="5"/>
  <c r="Q258" i="5"/>
  <c r="P258" i="5"/>
  <c r="P260" i="5" s="1"/>
  <c r="O258" i="5"/>
  <c r="N258" i="5"/>
  <c r="H258" i="5"/>
  <c r="K257" i="5"/>
  <c r="K256" i="5"/>
  <c r="K255" i="5"/>
  <c r="Y254" i="5"/>
  <c r="X254" i="5"/>
  <c r="X253" i="5" s="1"/>
  <c r="W254" i="5"/>
  <c r="V254" i="5"/>
  <c r="U254" i="5"/>
  <c r="T254" i="5"/>
  <c r="S254" i="5"/>
  <c r="R254" i="5"/>
  <c r="Q254" i="5"/>
  <c r="Q253" i="5" s="1"/>
  <c r="P254" i="5"/>
  <c r="P253" i="5" s="1"/>
  <c r="O254" i="5"/>
  <c r="O253" i="5" s="1"/>
  <c r="N254" i="5"/>
  <c r="Y253" i="5"/>
  <c r="W253" i="5"/>
  <c r="V253" i="5"/>
  <c r="U253" i="5"/>
  <c r="T253" i="5"/>
  <c r="S253" i="5"/>
  <c r="R253" i="5"/>
  <c r="M253" i="5"/>
  <c r="Y252" i="5"/>
  <c r="X252" i="5"/>
  <c r="W252" i="5"/>
  <c r="V252" i="5"/>
  <c r="U252" i="5"/>
  <c r="T252" i="5"/>
  <c r="S252" i="5"/>
  <c r="K252" i="5" s="1"/>
  <c r="R252" i="5"/>
  <c r="Q252" i="5"/>
  <c r="P252" i="5"/>
  <c r="O252" i="5"/>
  <c r="N252" i="5"/>
  <c r="K251" i="5"/>
  <c r="R250" i="5"/>
  <c r="Y249" i="5"/>
  <c r="X249" i="5"/>
  <c r="W249" i="5"/>
  <c r="V249" i="5"/>
  <c r="U249" i="5"/>
  <c r="T249" i="5"/>
  <c r="S249" i="5"/>
  <c r="R249" i="5"/>
  <c r="Q249" i="5"/>
  <c r="P249" i="5"/>
  <c r="O249" i="5"/>
  <c r="N249" i="5"/>
  <c r="Y248" i="5"/>
  <c r="X248" i="5"/>
  <c r="W248" i="5"/>
  <c r="V248" i="5"/>
  <c r="U248" i="5"/>
  <c r="T248" i="5"/>
  <c r="S248" i="5"/>
  <c r="R248" i="5"/>
  <c r="Q248" i="5"/>
  <c r="P248" i="5"/>
  <c r="O248" i="5"/>
  <c r="O250" i="5" s="1"/>
  <c r="N248" i="5"/>
  <c r="M248" i="5"/>
  <c r="K247" i="5"/>
  <c r="K246" i="5"/>
  <c r="K245" i="5"/>
  <c r="Y244" i="5"/>
  <c r="X244" i="5"/>
  <c r="W244" i="5"/>
  <c r="V244" i="5"/>
  <c r="U244" i="5"/>
  <c r="T244" i="5"/>
  <c r="S244" i="5"/>
  <c r="R244" i="5"/>
  <c r="Q244" i="5"/>
  <c r="P244" i="5"/>
  <c r="K244" i="5" s="1"/>
  <c r="O244" i="5"/>
  <c r="N244" i="5"/>
  <c r="K243" i="5"/>
  <c r="U242" i="5"/>
  <c r="Q242" i="5"/>
  <c r="M242" i="5"/>
  <c r="H242" i="5"/>
  <c r="H264" i="5" s="1"/>
  <c r="H285" i="5" s="1"/>
  <c r="Y241" i="5"/>
  <c r="Y242" i="5" s="1"/>
  <c r="U241" i="5"/>
  <c r="S241" i="5"/>
  <c r="R241" i="5"/>
  <c r="H241" i="5"/>
  <c r="H263" i="5" s="1"/>
  <c r="H284" i="5" s="1"/>
  <c r="Y240" i="5"/>
  <c r="X240" i="5"/>
  <c r="W240" i="5"/>
  <c r="V240" i="5"/>
  <c r="U240" i="5"/>
  <c r="T240" i="5"/>
  <c r="S240" i="5"/>
  <c r="R240" i="5"/>
  <c r="R242" i="5" s="1"/>
  <c r="Q240" i="5"/>
  <c r="Q241" i="5" s="1"/>
  <c r="P240" i="5"/>
  <c r="P241" i="5" s="1"/>
  <c r="O240" i="5"/>
  <c r="N240" i="5"/>
  <c r="H240" i="5"/>
  <c r="K239" i="5"/>
  <c r="H239" i="5"/>
  <c r="M238" i="5"/>
  <c r="H238" i="5"/>
  <c r="Y237" i="5"/>
  <c r="X237" i="5"/>
  <c r="W237" i="5"/>
  <c r="W238" i="5" s="1"/>
  <c r="U237" i="5"/>
  <c r="Q237" i="5"/>
  <c r="P237" i="5"/>
  <c r="P238" i="5" s="1"/>
  <c r="H237" i="5"/>
  <c r="H259" i="5" s="1"/>
  <c r="H280" i="5" s="1"/>
  <c r="Y236" i="5"/>
  <c r="X236" i="5"/>
  <c r="W236" i="5"/>
  <c r="V236" i="5"/>
  <c r="V237" i="5" s="1"/>
  <c r="U236" i="5"/>
  <c r="T236" i="5"/>
  <c r="S236" i="5"/>
  <c r="R236" i="5"/>
  <c r="R237" i="5" s="1"/>
  <c r="Q236" i="5"/>
  <c r="P236" i="5"/>
  <c r="O236" i="5"/>
  <c r="N236" i="5"/>
  <c r="H236" i="5"/>
  <c r="K235" i="5"/>
  <c r="H235" i="5"/>
  <c r="H257" i="5" s="1"/>
  <c r="H278" i="5" s="1"/>
  <c r="X234" i="5"/>
  <c r="V234" i="5"/>
  <c r="Y233" i="5"/>
  <c r="Y234" i="5" s="1"/>
  <c r="X233" i="5"/>
  <c r="W233" i="5"/>
  <c r="W234" i="5" s="1"/>
  <c r="V233" i="5"/>
  <c r="U233" i="5"/>
  <c r="T233" i="5"/>
  <c r="S233" i="5"/>
  <c r="R233" i="5"/>
  <c r="R234" i="5" s="1"/>
  <c r="Q233" i="5"/>
  <c r="P233" i="5"/>
  <c r="P234" i="5" s="1"/>
  <c r="O233" i="5"/>
  <c r="O234" i="5" s="1"/>
  <c r="N233" i="5"/>
  <c r="Y232" i="5"/>
  <c r="X232" i="5"/>
  <c r="W232" i="5"/>
  <c r="V232" i="5"/>
  <c r="U232" i="5"/>
  <c r="T232" i="5"/>
  <c r="S232" i="5"/>
  <c r="R232" i="5"/>
  <c r="Q232" i="5"/>
  <c r="K232" i="5" s="1"/>
  <c r="P232" i="5"/>
  <c r="O232" i="5"/>
  <c r="N232" i="5"/>
  <c r="M232" i="5"/>
  <c r="K231" i="5"/>
  <c r="K230" i="5"/>
  <c r="K229" i="5"/>
  <c r="K228" i="5"/>
  <c r="Y227" i="5"/>
  <c r="X227" i="5"/>
  <c r="X226" i="5" s="1"/>
  <c r="W227" i="5"/>
  <c r="V227" i="5"/>
  <c r="U227" i="5"/>
  <c r="T227" i="5"/>
  <c r="S227" i="5"/>
  <c r="R227" i="5"/>
  <c r="Q227" i="5"/>
  <c r="P227" i="5"/>
  <c r="O227" i="5"/>
  <c r="N227" i="5"/>
  <c r="Y226" i="5"/>
  <c r="W226" i="5"/>
  <c r="V226" i="5"/>
  <c r="U226" i="5"/>
  <c r="T226" i="5"/>
  <c r="S226" i="5"/>
  <c r="R226" i="5"/>
  <c r="Q226" i="5"/>
  <c r="P226" i="5"/>
  <c r="N226" i="5"/>
  <c r="M226" i="5"/>
  <c r="Y225" i="5"/>
  <c r="X225" i="5"/>
  <c r="W225" i="5"/>
  <c r="V225" i="5"/>
  <c r="U225" i="5"/>
  <c r="T225" i="5"/>
  <c r="S225" i="5"/>
  <c r="R225" i="5"/>
  <c r="Q225" i="5"/>
  <c r="P225" i="5"/>
  <c r="O225" i="5"/>
  <c r="N225" i="5"/>
  <c r="K225" i="5" s="1"/>
  <c r="K224" i="5"/>
  <c r="T223" i="5"/>
  <c r="S223" i="5"/>
  <c r="R223" i="5"/>
  <c r="Q223" i="5"/>
  <c r="M223" i="5"/>
  <c r="U222" i="5"/>
  <c r="T222" i="5"/>
  <c r="S222" i="5"/>
  <c r="R222" i="5"/>
  <c r="Q222" i="5"/>
  <c r="Y221" i="5"/>
  <c r="X221" i="5"/>
  <c r="W221" i="5"/>
  <c r="V221" i="5"/>
  <c r="U221" i="5"/>
  <c r="T221" i="5"/>
  <c r="S221" i="5"/>
  <c r="R221" i="5"/>
  <c r="Q221" i="5"/>
  <c r="P221" i="5"/>
  <c r="P222" i="5" s="1"/>
  <c r="O221" i="5"/>
  <c r="O222" i="5" s="1"/>
  <c r="N221" i="5"/>
  <c r="N222" i="5" s="1"/>
  <c r="N223" i="5" s="1"/>
  <c r="K220" i="5"/>
  <c r="U219" i="5"/>
  <c r="T219" i="5"/>
  <c r="S219" i="5"/>
  <c r="R219" i="5"/>
  <c r="P219" i="5"/>
  <c r="M219" i="5"/>
  <c r="U218" i="5"/>
  <c r="Y217" i="5"/>
  <c r="X217" i="5"/>
  <c r="W217" i="5"/>
  <c r="V217" i="5"/>
  <c r="U217" i="5"/>
  <c r="T217" i="5"/>
  <c r="T218" i="5" s="1"/>
  <c r="S217" i="5"/>
  <c r="S218" i="5" s="1"/>
  <c r="R217" i="5"/>
  <c r="R218" i="5" s="1"/>
  <c r="Q217" i="5"/>
  <c r="P217" i="5"/>
  <c r="P218" i="5" s="1"/>
  <c r="O217" i="5"/>
  <c r="O218" i="5" s="1"/>
  <c r="N217" i="5"/>
  <c r="N218" i="5" s="1"/>
  <c r="K216" i="5"/>
  <c r="K215" i="5"/>
  <c r="Y214" i="5"/>
  <c r="X214" i="5"/>
  <c r="W214" i="5"/>
  <c r="V214" i="5"/>
  <c r="U214" i="5"/>
  <c r="T214" i="5"/>
  <c r="S214" i="5"/>
  <c r="R214" i="5"/>
  <c r="Q214" i="5"/>
  <c r="P214" i="5"/>
  <c r="O214" i="5"/>
  <c r="N214" i="5"/>
  <c r="K213" i="5"/>
  <c r="K212" i="5"/>
  <c r="K211" i="5"/>
  <c r="M210" i="5"/>
  <c r="K210" i="5"/>
  <c r="Y209" i="5"/>
  <c r="X209" i="5"/>
  <c r="W209" i="5"/>
  <c r="V209" i="5"/>
  <c r="U209" i="5"/>
  <c r="T209" i="5"/>
  <c r="S209" i="5"/>
  <c r="R209" i="5"/>
  <c r="Q209" i="5"/>
  <c r="P209" i="5"/>
  <c r="O209" i="5"/>
  <c r="K209" i="5" s="1"/>
  <c r="N209" i="5"/>
  <c r="Y208" i="5"/>
  <c r="X208" i="5"/>
  <c r="W208" i="5"/>
  <c r="V208" i="5"/>
  <c r="U208" i="5"/>
  <c r="T208" i="5"/>
  <c r="S208" i="5"/>
  <c r="R208" i="5"/>
  <c r="Q208" i="5"/>
  <c r="P208" i="5"/>
  <c r="O208" i="5"/>
  <c r="N208" i="5"/>
  <c r="Y207" i="5"/>
  <c r="X207" i="5"/>
  <c r="W207" i="5"/>
  <c r="V207" i="5"/>
  <c r="U207" i="5"/>
  <c r="T207" i="5"/>
  <c r="S207" i="5"/>
  <c r="R207" i="5"/>
  <c r="Q207" i="5"/>
  <c r="P207" i="5"/>
  <c r="O207" i="5"/>
  <c r="N207" i="5"/>
  <c r="K207" i="5" s="1"/>
  <c r="Y206" i="5"/>
  <c r="X206" i="5"/>
  <c r="W206" i="5"/>
  <c r="V206" i="5"/>
  <c r="U206" i="5"/>
  <c r="T206" i="5"/>
  <c r="S206" i="5"/>
  <c r="R206" i="5"/>
  <c r="R204" i="5" s="1"/>
  <c r="Q206" i="5"/>
  <c r="P206" i="5"/>
  <c r="O206" i="5"/>
  <c r="N206" i="5"/>
  <c r="Y205" i="5"/>
  <c r="X205" i="5"/>
  <c r="X204" i="5" s="1"/>
  <c r="W205" i="5"/>
  <c r="W204" i="5" s="1"/>
  <c r="V205" i="5"/>
  <c r="U205" i="5"/>
  <c r="U204" i="5" s="1"/>
  <c r="T205" i="5"/>
  <c r="T204" i="5" s="1"/>
  <c r="S205" i="5"/>
  <c r="R205" i="5"/>
  <c r="Q205" i="5"/>
  <c r="P205" i="5"/>
  <c r="O205" i="5"/>
  <c r="N205" i="5"/>
  <c r="P204" i="5"/>
  <c r="K203" i="5"/>
  <c r="Y202" i="5"/>
  <c r="X202" i="5"/>
  <c r="W202" i="5"/>
  <c r="V202" i="5"/>
  <c r="U202" i="5"/>
  <c r="T202" i="5"/>
  <c r="S202" i="5"/>
  <c r="R202" i="5"/>
  <c r="Q202" i="5"/>
  <c r="P202" i="5"/>
  <c r="O202" i="5"/>
  <c r="N202" i="5"/>
  <c r="K201" i="5"/>
  <c r="T200" i="5"/>
  <c r="P200" i="5"/>
  <c r="Y199" i="5"/>
  <c r="X199" i="5"/>
  <c r="W199" i="5"/>
  <c r="W200" i="5" s="1"/>
  <c r="V199" i="5"/>
  <c r="V200" i="5" s="1"/>
  <c r="U199" i="5"/>
  <c r="U200" i="5" s="1"/>
  <c r="T199" i="5"/>
  <c r="S199" i="5"/>
  <c r="R199" i="5"/>
  <c r="R200" i="5" s="1"/>
  <c r="Q199" i="5"/>
  <c r="Q200" i="5" s="1"/>
  <c r="P199" i="5"/>
  <c r="O199" i="5"/>
  <c r="N199" i="5"/>
  <c r="Y198" i="5"/>
  <c r="Y200" i="5" s="1"/>
  <c r="X198" i="5"/>
  <c r="W198" i="5"/>
  <c r="V198" i="5"/>
  <c r="U198" i="5"/>
  <c r="T198" i="5"/>
  <c r="S198" i="5"/>
  <c r="S200" i="5" s="1"/>
  <c r="R198" i="5"/>
  <c r="Q198" i="5"/>
  <c r="P198" i="5"/>
  <c r="O198" i="5"/>
  <c r="O200" i="5" s="1"/>
  <c r="N198" i="5"/>
  <c r="M198" i="5"/>
  <c r="K197" i="5"/>
  <c r="K196" i="5"/>
  <c r="K195" i="5"/>
  <c r="K194" i="5"/>
  <c r="T193" i="5"/>
  <c r="Y192" i="5"/>
  <c r="X192" i="5"/>
  <c r="W192" i="5"/>
  <c r="W193" i="5" s="1"/>
  <c r="V192" i="5"/>
  <c r="V193" i="5" s="1"/>
  <c r="U192" i="5"/>
  <c r="K192" i="5" s="1"/>
  <c r="T192" i="5"/>
  <c r="S192" i="5"/>
  <c r="R192" i="5"/>
  <c r="Q192" i="5"/>
  <c r="Q193" i="5" s="1"/>
  <c r="P192" i="5"/>
  <c r="O192" i="5"/>
  <c r="N192" i="5"/>
  <c r="N193" i="5" s="1"/>
  <c r="Y191" i="5"/>
  <c r="Y193" i="5" s="1"/>
  <c r="X191" i="5"/>
  <c r="W191" i="5"/>
  <c r="V191" i="5"/>
  <c r="U191" i="5"/>
  <c r="T191" i="5"/>
  <c r="S191" i="5"/>
  <c r="R191" i="5"/>
  <c r="Q191" i="5"/>
  <c r="P191" i="5"/>
  <c r="P193" i="5" s="1"/>
  <c r="O191" i="5"/>
  <c r="O193" i="5" s="1"/>
  <c r="N191" i="5"/>
  <c r="M191" i="5"/>
  <c r="K190" i="5"/>
  <c r="X189" i="5"/>
  <c r="S189" i="5"/>
  <c r="M189" i="5"/>
  <c r="W188" i="5"/>
  <c r="W189" i="5" s="1"/>
  <c r="V188" i="5"/>
  <c r="V189" i="5" s="1"/>
  <c r="U188" i="5"/>
  <c r="U189" i="5" s="1"/>
  <c r="T188" i="5"/>
  <c r="T189" i="5" s="1"/>
  <c r="S188" i="5"/>
  <c r="Q188" i="5"/>
  <c r="Y187" i="5"/>
  <c r="Y188" i="5" s="1"/>
  <c r="X187" i="5"/>
  <c r="X188" i="5" s="1"/>
  <c r="W187" i="5"/>
  <c r="V187" i="5"/>
  <c r="U187" i="5"/>
  <c r="T187" i="5"/>
  <c r="S187" i="5"/>
  <c r="R187" i="5"/>
  <c r="Q187" i="5"/>
  <c r="P187" i="5"/>
  <c r="O187" i="5"/>
  <c r="N187" i="5"/>
  <c r="K186" i="5"/>
  <c r="W185" i="5"/>
  <c r="M185" i="5"/>
  <c r="X184" i="5"/>
  <c r="X185" i="5" s="1"/>
  <c r="W184" i="5"/>
  <c r="V184" i="5"/>
  <c r="V185" i="5" s="1"/>
  <c r="U184" i="5"/>
  <c r="U185" i="5" s="1"/>
  <c r="T184" i="5"/>
  <c r="T185" i="5" s="1"/>
  <c r="P184" i="5"/>
  <c r="Y183" i="5"/>
  <c r="X183" i="5"/>
  <c r="W183" i="5"/>
  <c r="V183" i="5"/>
  <c r="U183" i="5"/>
  <c r="T183" i="5"/>
  <c r="S183" i="5"/>
  <c r="R183" i="5"/>
  <c r="Q183" i="5"/>
  <c r="P183" i="5"/>
  <c r="O183" i="5"/>
  <c r="O184" i="5" s="1"/>
  <c r="N183" i="5"/>
  <c r="K182" i="5"/>
  <c r="K181" i="5"/>
  <c r="K180" i="5"/>
  <c r="K179" i="5"/>
  <c r="Y177" i="5"/>
  <c r="X177" i="5"/>
  <c r="W177" i="5"/>
  <c r="V177" i="5"/>
  <c r="U177" i="5"/>
  <c r="T177" i="5"/>
  <c r="S177" i="5"/>
  <c r="S178" i="5" s="1"/>
  <c r="R177" i="5"/>
  <c r="Q177" i="5"/>
  <c r="P177" i="5"/>
  <c r="O177" i="5"/>
  <c r="N177" i="5"/>
  <c r="Y176" i="5"/>
  <c r="X176" i="5"/>
  <c r="X178" i="5" s="1"/>
  <c r="W176" i="5"/>
  <c r="K176" i="5" s="1"/>
  <c r="V176" i="5"/>
  <c r="U176" i="5"/>
  <c r="T176" i="5"/>
  <c r="S176" i="5"/>
  <c r="R176" i="5"/>
  <c r="Q176" i="5"/>
  <c r="P176" i="5"/>
  <c r="O176" i="5"/>
  <c r="N176" i="5"/>
  <c r="N178" i="5" s="1"/>
  <c r="Y175" i="5"/>
  <c r="Y174" i="5" s="1"/>
  <c r="V175" i="5"/>
  <c r="V174" i="5" s="1"/>
  <c r="U175" i="5"/>
  <c r="U174" i="5" s="1"/>
  <c r="Q175" i="5"/>
  <c r="Q174" i="5" s="1"/>
  <c r="Y173" i="5"/>
  <c r="X173" i="5"/>
  <c r="W173" i="5"/>
  <c r="V173" i="5"/>
  <c r="U173" i="5"/>
  <c r="T173" i="5"/>
  <c r="S173" i="5"/>
  <c r="R173" i="5"/>
  <c r="Q173" i="5"/>
  <c r="P173" i="5"/>
  <c r="O173" i="5"/>
  <c r="N173" i="5"/>
  <c r="K172" i="5"/>
  <c r="K171" i="5"/>
  <c r="K170" i="5"/>
  <c r="K169" i="5"/>
  <c r="U167" i="5"/>
  <c r="S167" i="5"/>
  <c r="Q167" i="5"/>
  <c r="P167" i="5"/>
  <c r="W166" i="5"/>
  <c r="W168" i="5" s="1"/>
  <c r="T166" i="5"/>
  <c r="Y165" i="5"/>
  <c r="Y166" i="5" s="1"/>
  <c r="X165" i="5"/>
  <c r="X166" i="5" s="1"/>
  <c r="W165" i="5"/>
  <c r="W167" i="5" s="1"/>
  <c r="V165" i="5"/>
  <c r="V167" i="5" s="1"/>
  <c r="U165" i="5"/>
  <c r="U166" i="5" s="1"/>
  <c r="T165" i="5"/>
  <c r="S165" i="5"/>
  <c r="S166" i="5" s="1"/>
  <c r="R165" i="5"/>
  <c r="R166" i="5" s="1"/>
  <c r="Q165" i="5"/>
  <c r="Q166" i="5" s="1"/>
  <c r="Q168" i="5" s="1"/>
  <c r="P165" i="5"/>
  <c r="P166" i="5" s="1"/>
  <c r="O165" i="5"/>
  <c r="N165" i="5"/>
  <c r="N166" i="5" s="1"/>
  <c r="Y162" i="5"/>
  <c r="Y161" i="5"/>
  <c r="X161" i="5"/>
  <c r="X162" i="5" s="1"/>
  <c r="W161" i="5"/>
  <c r="W162" i="5" s="1"/>
  <c r="V161" i="5"/>
  <c r="U161" i="5"/>
  <c r="U162" i="5" s="1"/>
  <c r="T161" i="5"/>
  <c r="T162" i="5" s="1"/>
  <c r="S161" i="5"/>
  <c r="S162" i="5" s="1"/>
  <c r="R161" i="5"/>
  <c r="Q161" i="5"/>
  <c r="Q162" i="5" s="1"/>
  <c r="P161" i="5"/>
  <c r="P162" i="5" s="1"/>
  <c r="O161" i="5"/>
  <c r="N161" i="5"/>
  <c r="N162" i="5" s="1"/>
  <c r="Y159" i="5"/>
  <c r="Y160" i="5" s="1"/>
  <c r="X159" i="5"/>
  <c r="W159" i="5"/>
  <c r="V159" i="5"/>
  <c r="V160" i="5" s="1"/>
  <c r="U159" i="5"/>
  <c r="T159" i="5"/>
  <c r="S159" i="5"/>
  <c r="R159" i="5"/>
  <c r="Q159" i="5"/>
  <c r="P159" i="5"/>
  <c r="P160" i="5" s="1"/>
  <c r="O159" i="5"/>
  <c r="O160" i="5" s="1"/>
  <c r="N159" i="5"/>
  <c r="Y158" i="5"/>
  <c r="X158" i="5"/>
  <c r="W158" i="5"/>
  <c r="V158" i="5"/>
  <c r="U158" i="5"/>
  <c r="U160" i="5" s="1"/>
  <c r="T158" i="5"/>
  <c r="S158" i="5"/>
  <c r="R158" i="5"/>
  <c r="Q158" i="5"/>
  <c r="P158" i="5"/>
  <c r="O158" i="5"/>
  <c r="N158" i="5"/>
  <c r="N160" i="5" s="1"/>
  <c r="M158" i="5"/>
  <c r="K158" i="5"/>
  <c r="K157" i="5"/>
  <c r="K156" i="5"/>
  <c r="K155" i="5"/>
  <c r="K154" i="5"/>
  <c r="K153" i="5"/>
  <c r="K152" i="5"/>
  <c r="V151" i="5"/>
  <c r="S151" i="5"/>
  <c r="Y150" i="5"/>
  <c r="X150" i="5"/>
  <c r="W150" i="5"/>
  <c r="V150" i="5"/>
  <c r="U150" i="5"/>
  <c r="T150" i="5"/>
  <c r="T151" i="5" s="1"/>
  <c r="S150" i="5"/>
  <c r="R150" i="5"/>
  <c r="Q150" i="5"/>
  <c r="Q151" i="5" s="1"/>
  <c r="P150" i="5"/>
  <c r="O150" i="5"/>
  <c r="O151" i="5" s="1"/>
  <c r="N150" i="5"/>
  <c r="K150" i="5"/>
  <c r="Y149" i="5"/>
  <c r="Y151" i="5" s="1"/>
  <c r="X149" i="5"/>
  <c r="X151" i="5" s="1"/>
  <c r="W149" i="5"/>
  <c r="W151" i="5" s="1"/>
  <c r="V149" i="5"/>
  <c r="U149" i="5"/>
  <c r="T149" i="5"/>
  <c r="S149" i="5"/>
  <c r="R149" i="5"/>
  <c r="R151" i="5" s="1"/>
  <c r="Q149" i="5"/>
  <c r="P149" i="5"/>
  <c r="P151" i="5" s="1"/>
  <c r="O149" i="5"/>
  <c r="N149" i="5"/>
  <c r="N151" i="5" s="1"/>
  <c r="K148" i="5"/>
  <c r="U147" i="5"/>
  <c r="U146" i="5" s="1"/>
  <c r="S147" i="5"/>
  <c r="S146" i="5" s="1"/>
  <c r="R147" i="5"/>
  <c r="R146" i="5" s="1"/>
  <c r="Y145" i="5"/>
  <c r="X145" i="5"/>
  <c r="W145" i="5"/>
  <c r="V145" i="5"/>
  <c r="U145" i="5"/>
  <c r="T145" i="5"/>
  <c r="K145" i="5" s="1"/>
  <c r="S145" i="5"/>
  <c r="R145" i="5"/>
  <c r="Q145" i="5"/>
  <c r="P145" i="5"/>
  <c r="O145" i="5"/>
  <c r="N145" i="5"/>
  <c r="K144" i="5"/>
  <c r="V143" i="5"/>
  <c r="U143" i="5"/>
  <c r="P143" i="5"/>
  <c r="U142" i="5"/>
  <c r="Y141" i="5"/>
  <c r="V141" i="5"/>
  <c r="U141" i="5"/>
  <c r="T141" i="5"/>
  <c r="S141" i="5"/>
  <c r="N141" i="5"/>
  <c r="Y140" i="5"/>
  <c r="X140" i="5"/>
  <c r="X141" i="5" s="1"/>
  <c r="W140" i="5"/>
  <c r="V140" i="5"/>
  <c r="U140" i="5"/>
  <c r="T140" i="5"/>
  <c r="S140" i="5"/>
  <c r="R140" i="5"/>
  <c r="Q140" i="5"/>
  <c r="P140" i="5"/>
  <c r="O140" i="5"/>
  <c r="O141" i="5" s="1"/>
  <c r="N140" i="5"/>
  <c r="K139" i="5"/>
  <c r="T138" i="5"/>
  <c r="S138" i="5"/>
  <c r="R138" i="5"/>
  <c r="Q138" i="5"/>
  <c r="P138" i="5"/>
  <c r="M138" i="5"/>
  <c r="Y137" i="5"/>
  <c r="Y138" i="5" s="1"/>
  <c r="X137" i="5"/>
  <c r="X138" i="5" s="1"/>
  <c r="W137" i="5"/>
  <c r="W138" i="5" s="1"/>
  <c r="V137" i="5"/>
  <c r="V138" i="5" s="1"/>
  <c r="U137" i="5"/>
  <c r="U138" i="5" s="1"/>
  <c r="T137" i="5"/>
  <c r="S137" i="5"/>
  <c r="R137" i="5"/>
  <c r="Q137" i="5"/>
  <c r="P137" i="5"/>
  <c r="O137" i="5"/>
  <c r="O138" i="5" s="1"/>
  <c r="N137" i="5"/>
  <c r="Y136" i="5"/>
  <c r="X136" i="5"/>
  <c r="W136" i="5"/>
  <c r="V136" i="5"/>
  <c r="U136" i="5"/>
  <c r="T136" i="5"/>
  <c r="S136" i="5"/>
  <c r="R136" i="5"/>
  <c r="Q136" i="5"/>
  <c r="P136" i="5"/>
  <c r="O136" i="5"/>
  <c r="N136" i="5"/>
  <c r="K135" i="5"/>
  <c r="T134" i="5"/>
  <c r="Y133" i="5"/>
  <c r="X133" i="5"/>
  <c r="W133" i="5"/>
  <c r="V133" i="5"/>
  <c r="U133" i="5"/>
  <c r="T133" i="5"/>
  <c r="W132" i="5"/>
  <c r="U132" i="5"/>
  <c r="M132" i="5"/>
  <c r="Y131" i="5"/>
  <c r="X131" i="5"/>
  <c r="W131" i="5"/>
  <c r="V131" i="5"/>
  <c r="U131" i="5"/>
  <c r="T131" i="5"/>
  <c r="T132" i="5" s="1"/>
  <c r="K130" i="5"/>
  <c r="M128" i="5"/>
  <c r="W125" i="5"/>
  <c r="W126" i="5" s="1"/>
  <c r="U125" i="5"/>
  <c r="U127" i="5" s="1"/>
  <c r="U128" i="5" s="1"/>
  <c r="S124" i="5"/>
  <c r="M123" i="5"/>
  <c r="K123" i="5"/>
  <c r="Y122" i="5"/>
  <c r="X122" i="5"/>
  <c r="U122" i="5"/>
  <c r="S122" i="5"/>
  <c r="Y125" i="5"/>
  <c r="X125" i="5"/>
  <c r="X126" i="5" s="1"/>
  <c r="W122" i="5"/>
  <c r="V125" i="5"/>
  <c r="V127" i="5" s="1"/>
  <c r="V128" i="5" s="1"/>
  <c r="S125" i="5"/>
  <c r="S127" i="5" s="1"/>
  <c r="S128" i="5" s="1"/>
  <c r="O125" i="5"/>
  <c r="K121" i="5"/>
  <c r="S120" i="5"/>
  <c r="R120" i="5"/>
  <c r="Q120" i="5"/>
  <c r="P120" i="5"/>
  <c r="O120" i="5"/>
  <c r="N120" i="5"/>
  <c r="M119" i="5"/>
  <c r="K119" i="5"/>
  <c r="Y118" i="5"/>
  <c r="X118" i="5"/>
  <c r="W118" i="5"/>
  <c r="V118" i="5"/>
  <c r="U118" i="5"/>
  <c r="T118" i="5"/>
  <c r="S118" i="5"/>
  <c r="R118" i="5"/>
  <c r="Q118" i="5"/>
  <c r="P118" i="5"/>
  <c r="O118" i="5"/>
  <c r="N118" i="5"/>
  <c r="K117" i="5"/>
  <c r="V115" i="5"/>
  <c r="V116" i="5" s="1"/>
  <c r="R115" i="5"/>
  <c r="R116" i="5" s="1"/>
  <c r="M114" i="5"/>
  <c r="K114" i="5"/>
  <c r="V113" i="5"/>
  <c r="U113" i="5"/>
  <c r="T113" i="5"/>
  <c r="S113" i="5"/>
  <c r="P113" i="5"/>
  <c r="O113" i="5"/>
  <c r="Y115" i="5"/>
  <c r="Y116" i="5" s="1"/>
  <c r="U115" i="5"/>
  <c r="U116" i="5" s="1"/>
  <c r="T115" i="5"/>
  <c r="T116" i="5" s="1"/>
  <c r="S115" i="5"/>
  <c r="S116" i="5" s="1"/>
  <c r="R113" i="5"/>
  <c r="P115" i="5"/>
  <c r="O115" i="5"/>
  <c r="O116" i="5" s="1"/>
  <c r="N115" i="5"/>
  <c r="N116" i="5" s="1"/>
  <c r="M111" i="5"/>
  <c r="K111" i="5"/>
  <c r="Y110" i="5"/>
  <c r="X110" i="5"/>
  <c r="W110" i="5"/>
  <c r="V110" i="5"/>
  <c r="U110" i="5"/>
  <c r="T110" i="5"/>
  <c r="S110" i="5"/>
  <c r="R110" i="5"/>
  <c r="Q110" i="5"/>
  <c r="P110" i="5"/>
  <c r="O110" i="5"/>
  <c r="N110" i="5"/>
  <c r="K109" i="5"/>
  <c r="K108" i="5"/>
  <c r="K107" i="5"/>
  <c r="Y106" i="5"/>
  <c r="W106" i="5"/>
  <c r="T106" i="5"/>
  <c r="S106" i="5"/>
  <c r="R106" i="5"/>
  <c r="P106" i="5"/>
  <c r="O106" i="5"/>
  <c r="N106" i="5"/>
  <c r="Y105" i="5"/>
  <c r="X105" i="5"/>
  <c r="X106" i="5" s="1"/>
  <c r="W105" i="5"/>
  <c r="V105" i="5"/>
  <c r="V106" i="5" s="1"/>
  <c r="U105" i="5"/>
  <c r="T105" i="5"/>
  <c r="S105" i="5"/>
  <c r="R105" i="5"/>
  <c r="Q105" i="5"/>
  <c r="Q106" i="5" s="1"/>
  <c r="P105" i="5"/>
  <c r="O105" i="5"/>
  <c r="N105" i="5"/>
  <c r="Y104" i="5"/>
  <c r="X104" i="5"/>
  <c r="W104" i="5"/>
  <c r="V104" i="5"/>
  <c r="U104" i="5"/>
  <c r="T104" i="5"/>
  <c r="S104" i="5"/>
  <c r="R104" i="5"/>
  <c r="Q104" i="5"/>
  <c r="P104" i="5"/>
  <c r="O104" i="5"/>
  <c r="N104" i="5"/>
  <c r="K104" i="5" s="1"/>
  <c r="Y103" i="5"/>
  <c r="X103" i="5"/>
  <c r="W103" i="5"/>
  <c r="V103" i="5"/>
  <c r="U103" i="5"/>
  <c r="T103" i="5"/>
  <c r="S103" i="5"/>
  <c r="R103" i="5"/>
  <c r="Q103" i="5"/>
  <c r="P103" i="5"/>
  <c r="O103" i="5"/>
  <c r="N103" i="5"/>
  <c r="Y102" i="5"/>
  <c r="X102" i="5"/>
  <c r="W102" i="5"/>
  <c r="V102" i="5"/>
  <c r="U102" i="5"/>
  <c r="T102" i="5"/>
  <c r="S102" i="5"/>
  <c r="R102" i="5"/>
  <c r="Q102" i="5"/>
  <c r="P102" i="5"/>
  <c r="O102" i="5"/>
  <c r="N102" i="5"/>
  <c r="K101" i="5"/>
  <c r="Y99" i="5"/>
  <c r="X99" i="5"/>
  <c r="X100" i="5" s="1"/>
  <c r="T99" i="5"/>
  <c r="Y98" i="5"/>
  <c r="U98" i="5"/>
  <c r="M98" i="5"/>
  <c r="Y97" i="5"/>
  <c r="X97" i="5"/>
  <c r="X98" i="5" s="1"/>
  <c r="W97" i="5"/>
  <c r="V97" i="5"/>
  <c r="U97" i="5"/>
  <c r="U99" i="5" s="1"/>
  <c r="U100" i="5" s="1"/>
  <c r="T97" i="5"/>
  <c r="X96" i="5"/>
  <c r="V96" i="5"/>
  <c r="U96" i="5"/>
  <c r="T96" i="5"/>
  <c r="S96" i="5"/>
  <c r="R96" i="5"/>
  <c r="N96" i="5"/>
  <c r="Y95" i="5"/>
  <c r="Y96" i="5" s="1"/>
  <c r="X95" i="5"/>
  <c r="W95" i="5"/>
  <c r="W96" i="5" s="1"/>
  <c r="V95" i="5"/>
  <c r="U95" i="5"/>
  <c r="T95" i="5"/>
  <c r="S95" i="5"/>
  <c r="R95" i="5"/>
  <c r="Q95" i="5"/>
  <c r="P95" i="5"/>
  <c r="P96" i="5" s="1"/>
  <c r="O95" i="5"/>
  <c r="O96" i="5" s="1"/>
  <c r="N95" i="5"/>
  <c r="K94" i="5"/>
  <c r="K93" i="5"/>
  <c r="K92" i="5"/>
  <c r="W91" i="5"/>
  <c r="V91" i="5"/>
  <c r="T91" i="5"/>
  <c r="S91" i="5"/>
  <c r="O91" i="5"/>
  <c r="Y90" i="5"/>
  <c r="X90" i="5"/>
  <c r="T90" i="5"/>
  <c r="S90" i="5"/>
  <c r="Q90" i="5"/>
  <c r="P90" i="5"/>
  <c r="M90" i="5"/>
  <c r="Y89" i="5"/>
  <c r="U89" i="5"/>
  <c r="T89" i="5"/>
  <c r="S89" i="5"/>
  <c r="R89" i="5"/>
  <c r="P89" i="5"/>
  <c r="O89" i="5"/>
  <c r="Y88" i="5"/>
  <c r="Y91" i="5" s="1"/>
  <c r="X88" i="5"/>
  <c r="W88" i="5"/>
  <c r="V88" i="5"/>
  <c r="U88" i="5"/>
  <c r="T88" i="5"/>
  <c r="S88" i="5"/>
  <c r="R88" i="5"/>
  <c r="Q88" i="5"/>
  <c r="P88" i="5"/>
  <c r="P91" i="5" s="1"/>
  <c r="O88" i="5"/>
  <c r="O90" i="5" s="1"/>
  <c r="N88" i="5"/>
  <c r="Y87" i="5"/>
  <c r="X87" i="5"/>
  <c r="W87" i="5"/>
  <c r="V87" i="5"/>
  <c r="U87" i="5"/>
  <c r="T87" i="5"/>
  <c r="S87" i="5"/>
  <c r="R87" i="5"/>
  <c r="Q87" i="5"/>
  <c r="P87" i="5"/>
  <c r="O87" i="5"/>
  <c r="N87" i="5"/>
  <c r="Y86" i="5"/>
  <c r="X86" i="5"/>
  <c r="W86" i="5"/>
  <c r="V86" i="5"/>
  <c r="U86" i="5"/>
  <c r="T86" i="5"/>
  <c r="S86" i="5"/>
  <c r="R86" i="5"/>
  <c r="Q86" i="5"/>
  <c r="P86" i="5"/>
  <c r="K86" i="5" s="1"/>
  <c r="O86" i="5"/>
  <c r="N86" i="5"/>
  <c r="Y85" i="5"/>
  <c r="X85" i="5"/>
  <c r="W85" i="5"/>
  <c r="V85" i="5"/>
  <c r="U85" i="5"/>
  <c r="T85" i="5"/>
  <c r="K85" i="5" s="1"/>
  <c r="S85" i="5"/>
  <c r="R85" i="5"/>
  <c r="Q85" i="5"/>
  <c r="P85" i="5"/>
  <c r="O85" i="5"/>
  <c r="N85" i="5"/>
  <c r="M85" i="5"/>
  <c r="Y84" i="5"/>
  <c r="X84" i="5"/>
  <c r="W84" i="5"/>
  <c r="V84" i="5"/>
  <c r="U84" i="5"/>
  <c r="T84" i="5"/>
  <c r="S84" i="5"/>
  <c r="R84" i="5"/>
  <c r="Q84" i="5"/>
  <c r="P84" i="5"/>
  <c r="O84" i="5"/>
  <c r="N84" i="5"/>
  <c r="K84" i="5" s="1"/>
  <c r="K83" i="5"/>
  <c r="K82" i="5"/>
  <c r="K81" i="5"/>
  <c r="K80" i="5"/>
  <c r="Y79" i="5"/>
  <c r="X79" i="5"/>
  <c r="X77" i="5" s="1"/>
  <c r="Q79" i="5"/>
  <c r="P79" i="5"/>
  <c r="P77" i="5" s="1"/>
  <c r="O79" i="5"/>
  <c r="N79" i="5"/>
  <c r="N77" i="5" s="1"/>
  <c r="K78" i="5"/>
  <c r="Y77" i="5"/>
  <c r="Q77" i="5"/>
  <c r="O77" i="5"/>
  <c r="M77" i="5"/>
  <c r="K74" i="5"/>
  <c r="Y72" i="5"/>
  <c r="Y277" i="5" s="1"/>
  <c r="U72" i="5"/>
  <c r="U277" i="5" s="1"/>
  <c r="Y71" i="5"/>
  <c r="Y69" i="5" s="1"/>
  <c r="X71" i="5"/>
  <c r="X69" i="5" s="1"/>
  <c r="Q71" i="5"/>
  <c r="Q69" i="5" s="1"/>
  <c r="P71" i="5"/>
  <c r="O71" i="5"/>
  <c r="N71" i="5"/>
  <c r="N69" i="5" s="1"/>
  <c r="K70" i="5"/>
  <c r="P69" i="5"/>
  <c r="O69" i="5"/>
  <c r="M69" i="5"/>
  <c r="S68" i="5"/>
  <c r="S71" i="5" s="1"/>
  <c r="S69" i="5" s="1"/>
  <c r="P67" i="5"/>
  <c r="N67" i="5"/>
  <c r="K66" i="5"/>
  <c r="Y65" i="5"/>
  <c r="S65" i="5"/>
  <c r="S67" i="5"/>
  <c r="R68" i="5"/>
  <c r="N72" i="5"/>
  <c r="N73" i="5" s="1"/>
  <c r="Y63" i="5"/>
  <c r="Y61" i="5" s="1"/>
  <c r="X63" i="5"/>
  <c r="U63" i="5"/>
  <c r="U61" i="5" s="1"/>
  <c r="T63" i="5"/>
  <c r="T61" i="5" s="1"/>
  <c r="Q63" i="5"/>
  <c r="Q61" i="5" s="1"/>
  <c r="P63" i="5"/>
  <c r="P61" i="5" s="1"/>
  <c r="O63" i="5"/>
  <c r="O61" i="5" s="1"/>
  <c r="N63" i="5"/>
  <c r="K62" i="5"/>
  <c r="X61" i="5"/>
  <c r="N61" i="5"/>
  <c r="M61" i="5"/>
  <c r="W60" i="5"/>
  <c r="V60" i="5"/>
  <c r="V63" i="5" s="1"/>
  <c r="V61" i="5" s="1"/>
  <c r="U60" i="5"/>
  <c r="T60" i="5"/>
  <c r="S60" i="5"/>
  <c r="R60" i="5"/>
  <c r="R63" i="5" s="1"/>
  <c r="R61" i="5" s="1"/>
  <c r="S59" i="5"/>
  <c r="R59" i="5"/>
  <c r="Q59" i="5"/>
  <c r="P59" i="5"/>
  <c r="O59" i="5"/>
  <c r="N59" i="5"/>
  <c r="K58" i="5"/>
  <c r="Y57" i="5"/>
  <c r="X57" i="5"/>
  <c r="W57" i="5"/>
  <c r="V57" i="5"/>
  <c r="U57" i="5"/>
  <c r="T57" i="5"/>
  <c r="S57" i="5"/>
  <c r="R57" i="5"/>
  <c r="Q57" i="5"/>
  <c r="P57" i="5"/>
  <c r="O57" i="5"/>
  <c r="N57" i="5"/>
  <c r="K57" i="5" s="1"/>
  <c r="K56" i="5"/>
  <c r="Y55" i="5"/>
  <c r="X55" i="5"/>
  <c r="W55" i="5"/>
  <c r="V55" i="5"/>
  <c r="U55" i="5"/>
  <c r="T55" i="5"/>
  <c r="S55" i="5"/>
  <c r="R55" i="5"/>
  <c r="Q55" i="5"/>
  <c r="P55" i="5"/>
  <c r="O55" i="5"/>
  <c r="N55" i="5"/>
  <c r="K54" i="5"/>
  <c r="X53" i="5"/>
  <c r="W53" i="5"/>
  <c r="V53" i="5"/>
  <c r="T53" i="5"/>
  <c r="S53" i="5"/>
  <c r="R53" i="5"/>
  <c r="O53" i="5"/>
  <c r="U53" i="5"/>
  <c r="Q53" i="5"/>
  <c r="P53" i="5"/>
  <c r="N53" i="5"/>
  <c r="Y51" i="5"/>
  <c r="X51" i="5"/>
  <c r="W51" i="5"/>
  <c r="V51" i="5"/>
  <c r="U51" i="5"/>
  <c r="T51" i="5"/>
  <c r="S51" i="5"/>
  <c r="R51" i="5"/>
  <c r="K51" i="5" s="1"/>
  <c r="Q51" i="5"/>
  <c r="P51" i="5"/>
  <c r="O51" i="5"/>
  <c r="N51" i="5"/>
  <c r="K50" i="5"/>
  <c r="K49" i="5"/>
  <c r="K48" i="5"/>
  <c r="K47" i="5"/>
  <c r="K46" i="5"/>
  <c r="K45" i="5"/>
  <c r="K44" i="5"/>
  <c r="Y43" i="5"/>
  <c r="Y164" i="5" s="1"/>
  <c r="W43" i="5"/>
  <c r="W147" i="5" s="1"/>
  <c r="W146" i="5" s="1"/>
  <c r="V43" i="5"/>
  <c r="V147" i="5" s="1"/>
  <c r="V146" i="5" s="1"/>
  <c r="U43" i="5"/>
  <c r="U164" i="5" s="1"/>
  <c r="R43" i="5"/>
  <c r="Q43" i="5"/>
  <c r="Q147" i="5" s="1"/>
  <c r="Q146" i="5" s="1"/>
  <c r="N43" i="5"/>
  <c r="K42" i="5"/>
  <c r="Y41" i="5"/>
  <c r="X41" i="5"/>
  <c r="X43" i="5" s="1"/>
  <c r="W41" i="5"/>
  <c r="V41" i="5"/>
  <c r="U41" i="5"/>
  <c r="T41" i="5"/>
  <c r="T43" i="5" s="1"/>
  <c r="T164" i="5" s="1"/>
  <c r="S41" i="5"/>
  <c r="S43" i="5" s="1"/>
  <c r="R41" i="5"/>
  <c r="Q41" i="5"/>
  <c r="P41" i="5"/>
  <c r="P43" i="5" s="1"/>
  <c r="P147" i="5" s="1"/>
  <c r="P146" i="5" s="1"/>
  <c r="O41" i="5"/>
  <c r="O43" i="5" s="1"/>
  <c r="O147" i="5" s="1"/>
  <c r="O146" i="5" s="1"/>
  <c r="N41" i="5"/>
  <c r="M41" i="5"/>
  <c r="K41" i="5"/>
  <c r="K40" i="5"/>
  <c r="W39" i="5"/>
  <c r="V39" i="5"/>
  <c r="N39" i="5"/>
  <c r="Y38" i="5"/>
  <c r="Y39" i="5" s="1"/>
  <c r="X38" i="5"/>
  <c r="X39" i="5" s="1"/>
  <c r="W38" i="5"/>
  <c r="V38" i="5"/>
  <c r="U38" i="5"/>
  <c r="U39" i="5" s="1"/>
  <c r="T38" i="5"/>
  <c r="T39" i="5" s="1"/>
  <c r="S38" i="5"/>
  <c r="S39" i="5" s="1"/>
  <c r="R38" i="5"/>
  <c r="R39" i="5" s="1"/>
  <c r="Q38" i="5"/>
  <c r="Q39" i="5" s="1"/>
  <c r="P38" i="5"/>
  <c r="P39" i="5" s="1"/>
  <c r="O38" i="5"/>
  <c r="O39" i="5" s="1"/>
  <c r="N38" i="5"/>
  <c r="K37" i="5"/>
  <c r="K36" i="5"/>
  <c r="K35" i="5"/>
  <c r="P34" i="5"/>
  <c r="P32" i="5" s="1"/>
  <c r="K33" i="5"/>
  <c r="M32" i="5"/>
  <c r="Y29" i="5"/>
  <c r="X29" i="5"/>
  <c r="X27" i="5" s="1"/>
  <c r="W29" i="5"/>
  <c r="V29" i="5"/>
  <c r="V27" i="5" s="1"/>
  <c r="U29" i="5"/>
  <c r="U27" i="5" s="1"/>
  <c r="U31" i="5" s="1"/>
  <c r="T29" i="5"/>
  <c r="T27" i="5" s="1"/>
  <c r="T31" i="5" s="1"/>
  <c r="S29" i="5"/>
  <c r="S27" i="5" s="1"/>
  <c r="R29" i="5"/>
  <c r="R27" i="5" s="1"/>
  <c r="Q29" i="5"/>
  <c r="Q27" i="5" s="1"/>
  <c r="Q20" i="5" s="1"/>
  <c r="P29" i="5"/>
  <c r="O29" i="5"/>
  <c r="N29" i="5"/>
  <c r="K28" i="5"/>
  <c r="Y27" i="5"/>
  <c r="W27" i="5"/>
  <c r="W34" i="5" s="1"/>
  <c r="W32" i="5" s="1"/>
  <c r="P27" i="5"/>
  <c r="P20" i="5" s="1"/>
  <c r="P21" i="5" s="1"/>
  <c r="O27" i="5"/>
  <c r="O20" i="5" s="1"/>
  <c r="N27" i="5"/>
  <c r="M27" i="5"/>
  <c r="Y26" i="5"/>
  <c r="X26" i="5"/>
  <c r="W26" i="5"/>
  <c r="V26" i="5"/>
  <c r="U26" i="5"/>
  <c r="T26" i="5"/>
  <c r="S26" i="5"/>
  <c r="R26" i="5"/>
  <c r="Q26" i="5"/>
  <c r="P26" i="5"/>
  <c r="O26" i="5"/>
  <c r="N26" i="5"/>
  <c r="K25" i="5"/>
  <c r="K23" i="5"/>
  <c r="M22" i="5"/>
  <c r="Y20" i="5"/>
  <c r="Y24" i="5" s="1"/>
  <c r="Y22" i="5" s="1"/>
  <c r="U19" i="5"/>
  <c r="P19" i="5"/>
  <c r="O18" i="5"/>
  <c r="O19" i="5" s="1"/>
  <c r="N18" i="5"/>
  <c r="Y17" i="5"/>
  <c r="Y18" i="5" s="1"/>
  <c r="Y19" i="5" s="1"/>
  <c r="X17" i="5"/>
  <c r="X18" i="5" s="1"/>
  <c r="X19" i="5" s="1"/>
  <c r="U17" i="5"/>
  <c r="U18" i="5" s="1"/>
  <c r="Q17" i="5"/>
  <c r="Q18" i="5" s="1"/>
  <c r="Q19" i="5" s="1"/>
  <c r="P17" i="5"/>
  <c r="P18" i="5" s="1"/>
  <c r="O17" i="5"/>
  <c r="N17" i="5"/>
  <c r="T17" i="5"/>
  <c r="T18" i="5" s="1"/>
  <c r="T19" i="5" s="1"/>
  <c r="K15" i="5"/>
  <c r="Y14" i="5"/>
  <c r="X14" i="5"/>
  <c r="K14" i="5" s="1"/>
  <c r="W14" i="5"/>
  <c r="V14" i="5"/>
  <c r="U14" i="5"/>
  <c r="T14" i="5"/>
  <c r="S14" i="5"/>
  <c r="R14" i="5"/>
  <c r="Q14" i="5"/>
  <c r="P14" i="5"/>
  <c r="O14" i="5"/>
  <c r="N14" i="5"/>
  <c r="K13" i="5"/>
  <c r="Y12" i="5"/>
  <c r="X12" i="5"/>
  <c r="V12" i="5"/>
  <c r="S12" i="5"/>
  <c r="P12" i="5"/>
  <c r="N12" i="5"/>
  <c r="W12" i="5"/>
  <c r="U12" i="5"/>
  <c r="T12" i="5"/>
  <c r="R12" i="5"/>
  <c r="Q12" i="5"/>
  <c r="O12" i="5"/>
  <c r="K11" i="5"/>
  <c r="K10" i="5"/>
  <c r="K9" i="5"/>
  <c r="Y7" i="5"/>
  <c r="Y8" i="5" s="1"/>
  <c r="X7" i="5"/>
  <c r="X8" i="5" s="1"/>
  <c r="W7" i="5"/>
  <c r="V7" i="5"/>
  <c r="U7" i="5"/>
  <c r="T7" i="5"/>
  <c r="T8" i="5" s="1"/>
  <c r="S7" i="5"/>
  <c r="R7" i="5"/>
  <c r="Q7" i="5"/>
  <c r="Q8" i="5" s="1"/>
  <c r="P7" i="5"/>
  <c r="K7" i="5" s="1"/>
  <c r="O7" i="5"/>
  <c r="O8" i="5" s="1"/>
  <c r="N7" i="5"/>
  <c r="N8" i="5" s="1"/>
  <c r="Y6" i="5"/>
  <c r="X6" i="5"/>
  <c r="W6" i="5"/>
  <c r="W8" i="5" s="1"/>
  <c r="V6" i="5"/>
  <c r="U6" i="5"/>
  <c r="T6" i="5"/>
  <c r="S6" i="5"/>
  <c r="R6" i="5"/>
  <c r="Q6" i="5"/>
  <c r="P6" i="5"/>
  <c r="O6" i="5"/>
  <c r="N6" i="5"/>
  <c r="M6" i="5"/>
  <c r="K5" i="5"/>
  <c r="K4" i="5"/>
  <c r="K3" i="5"/>
  <c r="Y311" i="4"/>
  <c r="X311" i="4"/>
  <c r="W311" i="4"/>
  <c r="W310" i="4" s="1"/>
  <c r="V311" i="4"/>
  <c r="U311" i="4"/>
  <c r="T311" i="4"/>
  <c r="S311" i="4"/>
  <c r="S310" i="4" s="1"/>
  <c r="R311" i="4"/>
  <c r="Q311" i="4"/>
  <c r="P311" i="4"/>
  <c r="P310" i="4" s="1"/>
  <c r="O311" i="4"/>
  <c r="O310" i="4" s="1"/>
  <c r="N311" i="4"/>
  <c r="Y310" i="4"/>
  <c r="X310" i="4"/>
  <c r="V310" i="4"/>
  <c r="U310" i="4"/>
  <c r="T310" i="4"/>
  <c r="R310" i="4"/>
  <c r="Q310" i="4"/>
  <c r="M310" i="4"/>
  <c r="Y309" i="4"/>
  <c r="X309" i="4"/>
  <c r="W309" i="4"/>
  <c r="V309" i="4"/>
  <c r="U309" i="4"/>
  <c r="T309" i="4"/>
  <c r="S309" i="4"/>
  <c r="R309" i="4"/>
  <c r="Q309" i="4"/>
  <c r="P309" i="4"/>
  <c r="O309" i="4"/>
  <c r="N309" i="4"/>
  <c r="K308" i="4"/>
  <c r="K307" i="4"/>
  <c r="R306" i="4"/>
  <c r="P306" i="4"/>
  <c r="O306" i="4"/>
  <c r="N306" i="4"/>
  <c r="Y305" i="4"/>
  <c r="Y306" i="4" s="1"/>
  <c r="X305" i="4"/>
  <c r="X306" i="4" s="1"/>
  <c r="W305" i="4"/>
  <c r="W306" i="4" s="1"/>
  <c r="V305" i="4"/>
  <c r="V306" i="4" s="1"/>
  <c r="U305" i="4"/>
  <c r="U306" i="4" s="1"/>
  <c r="T305" i="4"/>
  <c r="T306" i="4" s="1"/>
  <c r="S305" i="4"/>
  <c r="S306" i="4" s="1"/>
  <c r="R305" i="4"/>
  <c r="Q305" i="4"/>
  <c r="Q306" i="4" s="1"/>
  <c r="P305" i="4"/>
  <c r="O305" i="4"/>
  <c r="N305" i="4"/>
  <c r="K304" i="4"/>
  <c r="X302" i="4"/>
  <c r="U302" i="4"/>
  <c r="U303" i="4" s="1"/>
  <c r="Q302" i="4"/>
  <c r="Q303" i="4" s="1"/>
  <c r="N302" i="4"/>
  <c r="Y301" i="4"/>
  <c r="Y303" i="4" s="1"/>
  <c r="X301" i="4"/>
  <c r="X303" i="4" s="1"/>
  <c r="T301" i="4"/>
  <c r="S301" i="4"/>
  <c r="Q301" i="4"/>
  <c r="M301" i="4"/>
  <c r="Y300" i="4"/>
  <c r="Y302" i="4" s="1"/>
  <c r="X300" i="4"/>
  <c r="W300" i="4"/>
  <c r="V300" i="4"/>
  <c r="U300" i="4"/>
  <c r="U301" i="4" s="1"/>
  <c r="T300" i="4"/>
  <c r="T302" i="4" s="1"/>
  <c r="T303" i="4" s="1"/>
  <c r="S300" i="4"/>
  <c r="S302" i="4" s="1"/>
  <c r="S303" i="4" s="1"/>
  <c r="R300" i="4"/>
  <c r="Q300" i="4"/>
  <c r="P300" i="4"/>
  <c r="O300" i="4"/>
  <c r="N300" i="4"/>
  <c r="M299" i="4"/>
  <c r="X298" i="4"/>
  <c r="X299" i="4" s="1"/>
  <c r="W298" i="4"/>
  <c r="T298" i="4"/>
  <c r="Q298" i="4"/>
  <c r="O298" i="4"/>
  <c r="Y297" i="4"/>
  <c r="Y298" i="4" s="1"/>
  <c r="Y299" i="4" s="1"/>
  <c r="X297" i="4"/>
  <c r="W297" i="4"/>
  <c r="V297" i="4"/>
  <c r="U297" i="4"/>
  <c r="T297" i="4"/>
  <c r="S297" i="4"/>
  <c r="R297" i="4"/>
  <c r="Q297" i="4"/>
  <c r="P297" i="4"/>
  <c r="O297" i="4"/>
  <c r="N297" i="4"/>
  <c r="K296" i="4"/>
  <c r="W295" i="4"/>
  <c r="V295" i="4"/>
  <c r="O295" i="4"/>
  <c r="M295" i="4"/>
  <c r="X294" i="4"/>
  <c r="W294" i="4"/>
  <c r="V294" i="4"/>
  <c r="U294" i="4"/>
  <c r="S294" i="4"/>
  <c r="R294" i="4"/>
  <c r="R295" i="4" s="1"/>
  <c r="Q294" i="4"/>
  <c r="Y293" i="4"/>
  <c r="X293" i="4"/>
  <c r="X295" i="4" s="1"/>
  <c r="W293" i="4"/>
  <c r="V293" i="4"/>
  <c r="U293" i="4"/>
  <c r="T293" i="4"/>
  <c r="S293" i="4"/>
  <c r="S295" i="4" s="1"/>
  <c r="R293" i="4"/>
  <c r="Q293" i="4"/>
  <c r="Q295" i="4" s="1"/>
  <c r="P293" i="4"/>
  <c r="O293" i="4"/>
  <c r="O294" i="4" s="1"/>
  <c r="N293" i="4"/>
  <c r="N294" i="4" s="1"/>
  <c r="K292" i="4"/>
  <c r="Y290" i="4"/>
  <c r="X290" i="4"/>
  <c r="W290" i="4"/>
  <c r="V290" i="4"/>
  <c r="U290" i="4"/>
  <c r="T290" i="4"/>
  <c r="T291" i="4" s="1"/>
  <c r="S290" i="4"/>
  <c r="S291" i="4" s="1"/>
  <c r="R290" i="4"/>
  <c r="Q290" i="4"/>
  <c r="P290" i="4"/>
  <c r="O290" i="4"/>
  <c r="N290" i="4"/>
  <c r="Y289" i="4"/>
  <c r="X289" i="4"/>
  <c r="W289" i="4"/>
  <c r="V289" i="4"/>
  <c r="U289" i="4"/>
  <c r="T289" i="4"/>
  <c r="S289" i="4"/>
  <c r="R289" i="4"/>
  <c r="Q289" i="4"/>
  <c r="P289" i="4"/>
  <c r="O289" i="4"/>
  <c r="N289" i="4"/>
  <c r="M289" i="4"/>
  <c r="K288" i="4"/>
  <c r="K287" i="4"/>
  <c r="K286" i="4"/>
  <c r="W285" i="4"/>
  <c r="V285" i="4"/>
  <c r="U285" i="4"/>
  <c r="S285" i="4"/>
  <c r="P285" i="4"/>
  <c r="M285" i="4"/>
  <c r="X284" i="4"/>
  <c r="V284" i="4"/>
  <c r="U284" i="4"/>
  <c r="R284" i="4"/>
  <c r="Q284" i="4"/>
  <c r="Q285" i="4" s="1"/>
  <c r="O284" i="4"/>
  <c r="N284" i="4"/>
  <c r="N285" i="4" s="1"/>
  <c r="Y283" i="4"/>
  <c r="X283" i="4"/>
  <c r="W283" i="4"/>
  <c r="W284" i="4" s="1"/>
  <c r="V283" i="4"/>
  <c r="U283" i="4"/>
  <c r="T283" i="4"/>
  <c r="S283" i="4"/>
  <c r="S284" i="4" s="1"/>
  <c r="R283" i="4"/>
  <c r="Q283" i="4"/>
  <c r="P283" i="4"/>
  <c r="P284" i="4" s="1"/>
  <c r="O283" i="4"/>
  <c r="N283" i="4"/>
  <c r="K282" i="4"/>
  <c r="X281" i="4"/>
  <c r="W281" i="4"/>
  <c r="U281" i="4"/>
  <c r="T281" i="4"/>
  <c r="M281" i="4"/>
  <c r="W280" i="4"/>
  <c r="V280" i="4"/>
  <c r="U280" i="4"/>
  <c r="T280" i="4"/>
  <c r="S280" i="4"/>
  <c r="S281" i="4" s="1"/>
  <c r="R280" i="4"/>
  <c r="R281" i="4" s="1"/>
  <c r="Q280" i="4"/>
  <c r="Y279" i="4"/>
  <c r="X279" i="4"/>
  <c r="X280" i="4" s="1"/>
  <c r="W279" i="4"/>
  <c r="V279" i="4"/>
  <c r="U279" i="4"/>
  <c r="T279" i="4"/>
  <c r="S279" i="4"/>
  <c r="R279" i="4"/>
  <c r="Q279" i="4"/>
  <c r="P279" i="4"/>
  <c r="O279" i="4"/>
  <c r="N279" i="4"/>
  <c r="K278" i="4"/>
  <c r="K276" i="4"/>
  <c r="Y275" i="4"/>
  <c r="Y274" i="4" s="1"/>
  <c r="X275" i="4"/>
  <c r="X274" i="4" s="1"/>
  <c r="W275" i="4"/>
  <c r="V275" i="4"/>
  <c r="V274" i="4" s="1"/>
  <c r="U275" i="4"/>
  <c r="U274" i="4" s="1"/>
  <c r="T275" i="4"/>
  <c r="T274" i="4" s="1"/>
  <c r="S275" i="4"/>
  <c r="S274" i="4" s="1"/>
  <c r="R275" i="4"/>
  <c r="R274" i="4" s="1"/>
  <c r="Q275" i="4"/>
  <c r="P275" i="4"/>
  <c r="P274" i="4" s="1"/>
  <c r="O275" i="4"/>
  <c r="N275" i="4"/>
  <c r="N274" i="4" s="1"/>
  <c r="W274" i="4"/>
  <c r="Q274" i="4"/>
  <c r="M274" i="4"/>
  <c r="Y273" i="4"/>
  <c r="X273" i="4"/>
  <c r="W273" i="4"/>
  <c r="V273" i="4"/>
  <c r="K273" i="4" s="1"/>
  <c r="U273" i="4"/>
  <c r="T273" i="4"/>
  <c r="S273" i="4"/>
  <c r="R273" i="4"/>
  <c r="Q273" i="4"/>
  <c r="P273" i="4"/>
  <c r="O273" i="4"/>
  <c r="N273" i="4"/>
  <c r="K272" i="4"/>
  <c r="Y270" i="4"/>
  <c r="X270" i="4"/>
  <c r="W270" i="4"/>
  <c r="V270" i="4"/>
  <c r="U270" i="4"/>
  <c r="T270" i="4"/>
  <c r="S270" i="4"/>
  <c r="R270" i="4"/>
  <c r="Q270" i="4"/>
  <c r="Q271" i="4" s="1"/>
  <c r="P270" i="4"/>
  <c r="P271" i="4" s="1"/>
  <c r="O270" i="4"/>
  <c r="N270" i="4"/>
  <c r="Y269" i="4"/>
  <c r="X269" i="4"/>
  <c r="W269" i="4"/>
  <c r="W271" i="4" s="1"/>
  <c r="V269" i="4"/>
  <c r="U269" i="4"/>
  <c r="T269" i="4"/>
  <c r="T271" i="4" s="1"/>
  <c r="S269" i="4"/>
  <c r="R269" i="4"/>
  <c r="Q269" i="4"/>
  <c r="P269" i="4"/>
  <c r="O269" i="4"/>
  <c r="N269" i="4"/>
  <c r="M269" i="4"/>
  <c r="K268" i="4"/>
  <c r="K267" i="4"/>
  <c r="K266" i="4"/>
  <c r="K265" i="4"/>
  <c r="Q264" i="4"/>
  <c r="P264" i="4"/>
  <c r="M264" i="4"/>
  <c r="Y263" i="4"/>
  <c r="W263" i="4"/>
  <c r="W264" i="4" s="1"/>
  <c r="V263" i="4"/>
  <c r="V264" i="4" s="1"/>
  <c r="T263" i="4"/>
  <c r="T264" i="4" s="1"/>
  <c r="S263" i="4"/>
  <c r="S264" i="4" s="1"/>
  <c r="R263" i="4"/>
  <c r="R264" i="4" s="1"/>
  <c r="O263" i="4"/>
  <c r="H263" i="4"/>
  <c r="H284" i="4" s="1"/>
  <c r="Y262" i="4"/>
  <c r="X262" i="4"/>
  <c r="W262" i="4"/>
  <c r="V262" i="4"/>
  <c r="U262" i="4"/>
  <c r="T262" i="4"/>
  <c r="S262" i="4"/>
  <c r="R262" i="4"/>
  <c r="Q262" i="4"/>
  <c r="Q263" i="4" s="1"/>
  <c r="P262" i="4"/>
  <c r="P263" i="4" s="1"/>
  <c r="O262" i="4"/>
  <c r="N262" i="4"/>
  <c r="H262" i="4"/>
  <c r="H283" i="4" s="1"/>
  <c r="K261" i="4"/>
  <c r="W260" i="4"/>
  <c r="V260" i="4"/>
  <c r="U260" i="4"/>
  <c r="M260" i="4"/>
  <c r="H260" i="4"/>
  <c r="H281" i="4" s="1"/>
  <c r="X259" i="4"/>
  <c r="X260" i="4" s="1"/>
  <c r="W259" i="4"/>
  <c r="V259" i="4"/>
  <c r="U259" i="4"/>
  <c r="S259" i="4"/>
  <c r="Y258" i="4"/>
  <c r="Y259" i="4" s="1"/>
  <c r="X258" i="4"/>
  <c r="W258" i="4"/>
  <c r="V258" i="4"/>
  <c r="U258" i="4"/>
  <c r="T258" i="4"/>
  <c r="S258" i="4"/>
  <c r="R258" i="4"/>
  <c r="Q258" i="4"/>
  <c r="P258" i="4"/>
  <c r="O258" i="4"/>
  <c r="N258" i="4"/>
  <c r="K257" i="4"/>
  <c r="H257" i="4"/>
  <c r="H278" i="4" s="1"/>
  <c r="K256" i="4"/>
  <c r="K255" i="4"/>
  <c r="Y254" i="4"/>
  <c r="X254" i="4"/>
  <c r="W254" i="4"/>
  <c r="W253" i="4" s="1"/>
  <c r="V254" i="4"/>
  <c r="U254" i="4"/>
  <c r="T254" i="4"/>
  <c r="T253" i="4" s="1"/>
  <c r="S254" i="4"/>
  <c r="S253" i="4" s="1"/>
  <c r="R254" i="4"/>
  <c r="R253" i="4" s="1"/>
  <c r="Q254" i="4"/>
  <c r="P254" i="4"/>
  <c r="O254" i="4"/>
  <c r="O253" i="4" s="1"/>
  <c r="N254" i="4"/>
  <c r="Y253" i="4"/>
  <c r="X253" i="4"/>
  <c r="V253" i="4"/>
  <c r="U253" i="4"/>
  <c r="Q253" i="4"/>
  <c r="N253" i="4"/>
  <c r="M253" i="4"/>
  <c r="Y252" i="4"/>
  <c r="X252" i="4"/>
  <c r="W252" i="4"/>
  <c r="V252" i="4"/>
  <c r="U252" i="4"/>
  <c r="T252" i="4"/>
  <c r="S252" i="4"/>
  <c r="R252" i="4"/>
  <c r="Q252" i="4"/>
  <c r="P252" i="4"/>
  <c r="O252" i="4"/>
  <c r="N252" i="4"/>
  <c r="K251" i="4"/>
  <c r="N250" i="4"/>
  <c r="Y249" i="4"/>
  <c r="Y250" i="4" s="1"/>
  <c r="X249" i="4"/>
  <c r="W249" i="4"/>
  <c r="V249" i="4"/>
  <c r="U249" i="4"/>
  <c r="T249" i="4"/>
  <c r="S249" i="4"/>
  <c r="R249" i="4"/>
  <c r="Q249" i="4"/>
  <c r="P249" i="4"/>
  <c r="O249" i="4"/>
  <c r="N249" i="4"/>
  <c r="Y248" i="4"/>
  <c r="X248" i="4"/>
  <c r="W248" i="4"/>
  <c r="V248" i="4"/>
  <c r="U248" i="4"/>
  <c r="T248" i="4"/>
  <c r="S248" i="4"/>
  <c r="S250" i="4" s="1"/>
  <c r="R248" i="4"/>
  <c r="R250" i="4" s="1"/>
  <c r="Q248" i="4"/>
  <c r="P248" i="4"/>
  <c r="P250" i="4" s="1"/>
  <c r="O248" i="4"/>
  <c r="N248" i="4"/>
  <c r="M248" i="4"/>
  <c r="K247" i="4"/>
  <c r="K246" i="4"/>
  <c r="K245" i="4"/>
  <c r="Y244" i="4"/>
  <c r="X244" i="4"/>
  <c r="W244" i="4"/>
  <c r="V244" i="4"/>
  <c r="U244" i="4"/>
  <c r="T244" i="4"/>
  <c r="S244" i="4"/>
  <c r="R244" i="4"/>
  <c r="Q244" i="4"/>
  <c r="P244" i="4"/>
  <c r="O244" i="4"/>
  <c r="N244" i="4"/>
  <c r="K244" i="4" s="1"/>
  <c r="K243" i="4"/>
  <c r="U242" i="4"/>
  <c r="S242" i="4"/>
  <c r="R242" i="4"/>
  <c r="Q242" i="4"/>
  <c r="M242" i="4"/>
  <c r="H242" i="4"/>
  <c r="H264" i="4" s="1"/>
  <c r="H285" i="4" s="1"/>
  <c r="U241" i="4"/>
  <c r="T241" i="4"/>
  <c r="T242" i="4" s="1"/>
  <c r="Q241" i="4"/>
  <c r="P241" i="4"/>
  <c r="P242" i="4" s="1"/>
  <c r="H241" i="4"/>
  <c r="Y240" i="4"/>
  <c r="X240" i="4"/>
  <c r="W240" i="4"/>
  <c r="V240" i="4"/>
  <c r="U240" i="4"/>
  <c r="T240" i="4"/>
  <c r="S240" i="4"/>
  <c r="S241" i="4" s="1"/>
  <c r="R240" i="4"/>
  <c r="R241" i="4" s="1"/>
  <c r="Q240" i="4"/>
  <c r="P240" i="4"/>
  <c r="O240" i="4"/>
  <c r="O241" i="4" s="1"/>
  <c r="N240" i="4"/>
  <c r="N241" i="4" s="1"/>
  <c r="H240" i="4"/>
  <c r="K239" i="4"/>
  <c r="H239" i="4"/>
  <c r="H261" i="4" s="1"/>
  <c r="H282" i="4" s="1"/>
  <c r="X238" i="4"/>
  <c r="W238" i="4"/>
  <c r="V238" i="4"/>
  <c r="S238" i="4"/>
  <c r="R238" i="4"/>
  <c r="M238" i="4"/>
  <c r="H238" i="4"/>
  <c r="V237" i="4"/>
  <c r="T237" i="4"/>
  <c r="S237" i="4"/>
  <c r="R237" i="4"/>
  <c r="Q237" i="4"/>
  <c r="Q238" i="4" s="1"/>
  <c r="P237" i="4"/>
  <c r="O237" i="4"/>
  <c r="H237" i="4"/>
  <c r="H259" i="4" s="1"/>
  <c r="H280" i="4" s="1"/>
  <c r="Y236" i="4"/>
  <c r="X236" i="4"/>
  <c r="X237" i="4" s="1"/>
  <c r="W236" i="4"/>
  <c r="W237" i="4" s="1"/>
  <c r="V236" i="4"/>
  <c r="U236" i="4"/>
  <c r="U237" i="4" s="1"/>
  <c r="T236" i="4"/>
  <c r="T238" i="4" s="1"/>
  <c r="S236" i="4"/>
  <c r="R236" i="4"/>
  <c r="Q236" i="4"/>
  <c r="P236" i="4"/>
  <c r="O236" i="4"/>
  <c r="N236" i="4"/>
  <c r="H236" i="4"/>
  <c r="H258" i="4" s="1"/>
  <c r="H279" i="4" s="1"/>
  <c r="K235" i="4"/>
  <c r="H235" i="4"/>
  <c r="Y234" i="4"/>
  <c r="Y233" i="4"/>
  <c r="X233" i="4"/>
  <c r="W233" i="4"/>
  <c r="V233" i="4"/>
  <c r="U233" i="4"/>
  <c r="T233" i="4"/>
  <c r="T234" i="4" s="1"/>
  <c r="S233" i="4"/>
  <c r="S234" i="4" s="1"/>
  <c r="R233" i="4"/>
  <c r="Q233" i="4"/>
  <c r="Q234" i="4" s="1"/>
  <c r="P233" i="4"/>
  <c r="O233" i="4"/>
  <c r="O234" i="4" s="1"/>
  <c r="N233" i="4"/>
  <c r="Y232" i="4"/>
  <c r="X232" i="4"/>
  <c r="X234" i="4" s="1"/>
  <c r="W232" i="4"/>
  <c r="V232" i="4"/>
  <c r="V234" i="4" s="1"/>
  <c r="U232" i="4"/>
  <c r="U234" i="4" s="1"/>
  <c r="T232" i="4"/>
  <c r="S232" i="4"/>
  <c r="R232" i="4"/>
  <c r="Q232" i="4"/>
  <c r="P232" i="4"/>
  <c r="P234" i="4" s="1"/>
  <c r="O232" i="4"/>
  <c r="N232" i="4"/>
  <c r="M232" i="4"/>
  <c r="K231" i="4"/>
  <c r="K230" i="4"/>
  <c r="K229" i="4"/>
  <c r="K228" i="4"/>
  <c r="Y227" i="4"/>
  <c r="Y226" i="4" s="1"/>
  <c r="X227" i="4"/>
  <c r="X226" i="4" s="1"/>
  <c r="W227" i="4"/>
  <c r="V227" i="4"/>
  <c r="U227" i="4"/>
  <c r="T227" i="4"/>
  <c r="S227" i="4"/>
  <c r="R227" i="4"/>
  <c r="Q227" i="4"/>
  <c r="P227" i="4"/>
  <c r="O227" i="4"/>
  <c r="N227" i="4"/>
  <c r="N226" i="4" s="1"/>
  <c r="W226" i="4"/>
  <c r="V226" i="4"/>
  <c r="U226" i="4"/>
  <c r="T226" i="4"/>
  <c r="R226" i="4"/>
  <c r="Q226" i="4"/>
  <c r="P226" i="4"/>
  <c r="O226" i="4"/>
  <c r="M226" i="4"/>
  <c r="Y225" i="4"/>
  <c r="X225" i="4"/>
  <c r="W225" i="4"/>
  <c r="V225" i="4"/>
  <c r="U225" i="4"/>
  <c r="T225" i="4"/>
  <c r="S225" i="4"/>
  <c r="R225" i="4"/>
  <c r="Q225" i="4"/>
  <c r="P225" i="4"/>
  <c r="O225" i="4"/>
  <c r="N225" i="4"/>
  <c r="K225" i="4"/>
  <c r="K224" i="4"/>
  <c r="X223" i="4"/>
  <c r="P223" i="4"/>
  <c r="N223" i="4"/>
  <c r="M223" i="4"/>
  <c r="V222" i="4"/>
  <c r="U222" i="4"/>
  <c r="T222" i="4"/>
  <c r="Y221" i="4"/>
  <c r="Y222" i="4" s="1"/>
  <c r="Y223" i="4" s="1"/>
  <c r="X221" i="4"/>
  <c r="X222" i="4" s="1"/>
  <c r="W221" i="4"/>
  <c r="W222" i="4" s="1"/>
  <c r="V221" i="4"/>
  <c r="U221" i="4"/>
  <c r="U223" i="4" s="1"/>
  <c r="T221" i="4"/>
  <c r="T223" i="4" s="1"/>
  <c r="S221" i="4"/>
  <c r="R221" i="4"/>
  <c r="Q221" i="4"/>
  <c r="Q222" i="4" s="1"/>
  <c r="P221" i="4"/>
  <c r="P222" i="4" s="1"/>
  <c r="O221" i="4"/>
  <c r="O222" i="4" s="1"/>
  <c r="N221" i="4"/>
  <c r="N222" i="4" s="1"/>
  <c r="K220" i="4"/>
  <c r="X219" i="4"/>
  <c r="W219" i="4"/>
  <c r="P219" i="4"/>
  <c r="M219" i="4"/>
  <c r="Y218" i="4"/>
  <c r="X218" i="4"/>
  <c r="W218" i="4"/>
  <c r="V218" i="4"/>
  <c r="V219" i="4" s="1"/>
  <c r="U218" i="4"/>
  <c r="T218" i="4"/>
  <c r="R218" i="4"/>
  <c r="Q218" i="4"/>
  <c r="O218" i="4"/>
  <c r="Y217" i="4"/>
  <c r="Y219" i="4" s="1"/>
  <c r="X217" i="4"/>
  <c r="W217" i="4"/>
  <c r="V217" i="4"/>
  <c r="U217" i="4"/>
  <c r="T217" i="4"/>
  <c r="S217" i="4"/>
  <c r="R217" i="4"/>
  <c r="R219" i="4" s="1"/>
  <c r="Q217" i="4"/>
  <c r="P217" i="4"/>
  <c r="P218" i="4" s="1"/>
  <c r="O217" i="4"/>
  <c r="O219" i="4" s="1"/>
  <c r="N217" i="4"/>
  <c r="K216" i="4"/>
  <c r="K215" i="4"/>
  <c r="Y214" i="4"/>
  <c r="X214" i="4"/>
  <c r="W214" i="4"/>
  <c r="V214" i="4"/>
  <c r="U214" i="4"/>
  <c r="T214" i="4"/>
  <c r="S214" i="4"/>
  <c r="R214" i="4"/>
  <c r="Q214" i="4"/>
  <c r="P214" i="4"/>
  <c r="O214" i="4"/>
  <c r="N214" i="4"/>
  <c r="K214" i="4" s="1"/>
  <c r="K213" i="4"/>
  <c r="K212" i="4"/>
  <c r="K211" i="4"/>
  <c r="M210" i="4"/>
  <c r="K210" i="4"/>
  <c r="Y209" i="4"/>
  <c r="X209" i="4"/>
  <c r="W209" i="4"/>
  <c r="V209" i="4"/>
  <c r="U209" i="4"/>
  <c r="T209" i="4"/>
  <c r="S209" i="4"/>
  <c r="R209" i="4"/>
  <c r="Q209" i="4"/>
  <c r="P209" i="4"/>
  <c r="O209" i="4"/>
  <c r="N209" i="4"/>
  <c r="Y208" i="4"/>
  <c r="X208" i="4"/>
  <c r="W208" i="4"/>
  <c r="V208" i="4"/>
  <c r="U208" i="4"/>
  <c r="T208" i="4"/>
  <c r="S208" i="4"/>
  <c r="R208" i="4"/>
  <c r="Q208" i="4"/>
  <c r="P208" i="4"/>
  <c r="O208" i="4"/>
  <c r="N208" i="4"/>
  <c r="Y207" i="4"/>
  <c r="X207" i="4"/>
  <c r="W207" i="4"/>
  <c r="V207" i="4"/>
  <c r="U207" i="4"/>
  <c r="T207" i="4"/>
  <c r="S207" i="4"/>
  <c r="R207" i="4"/>
  <c r="Q207" i="4"/>
  <c r="P207" i="4"/>
  <c r="O207" i="4"/>
  <c r="N207" i="4"/>
  <c r="Y206" i="4"/>
  <c r="X206" i="4"/>
  <c r="W206" i="4"/>
  <c r="V206" i="4"/>
  <c r="V204" i="4" s="1"/>
  <c r="U206" i="4"/>
  <c r="T206" i="4"/>
  <c r="S206" i="4"/>
  <c r="R206" i="4"/>
  <c r="Q206" i="4"/>
  <c r="P206" i="4"/>
  <c r="O206" i="4"/>
  <c r="N206" i="4"/>
  <c r="Y205" i="4"/>
  <c r="X205" i="4"/>
  <c r="W205" i="4"/>
  <c r="V205" i="4"/>
  <c r="U205" i="4"/>
  <c r="U204" i="4" s="1"/>
  <c r="T205" i="4"/>
  <c r="S205" i="4"/>
  <c r="R205" i="4"/>
  <c r="Q205" i="4"/>
  <c r="P205" i="4"/>
  <c r="O205" i="4"/>
  <c r="N205" i="4"/>
  <c r="S204" i="4"/>
  <c r="N204" i="4"/>
  <c r="K203" i="4"/>
  <c r="Y202" i="4"/>
  <c r="X202" i="4"/>
  <c r="W202" i="4"/>
  <c r="V202" i="4"/>
  <c r="U202" i="4"/>
  <c r="T202" i="4"/>
  <c r="S202" i="4"/>
  <c r="R202" i="4"/>
  <c r="Q202" i="4"/>
  <c r="P202" i="4"/>
  <c r="O202" i="4"/>
  <c r="K202" i="4" s="1"/>
  <c r="N202" i="4"/>
  <c r="K201" i="4"/>
  <c r="Q200" i="4"/>
  <c r="Y199" i="4"/>
  <c r="X199" i="4"/>
  <c r="W199" i="4"/>
  <c r="V199" i="4"/>
  <c r="U199" i="4"/>
  <c r="T199" i="4"/>
  <c r="T200" i="4" s="1"/>
  <c r="S199" i="4"/>
  <c r="S200" i="4" s="1"/>
  <c r="R199" i="4"/>
  <c r="R200" i="4" s="1"/>
  <c r="Q199" i="4"/>
  <c r="P199" i="4"/>
  <c r="P200" i="4" s="1"/>
  <c r="O199" i="4"/>
  <c r="O200" i="4" s="1"/>
  <c r="N199" i="4"/>
  <c r="Y198" i="4"/>
  <c r="X198" i="4"/>
  <c r="W198" i="4"/>
  <c r="V198" i="4"/>
  <c r="V200" i="4" s="1"/>
  <c r="U198" i="4"/>
  <c r="T198" i="4"/>
  <c r="S198" i="4"/>
  <c r="R198" i="4"/>
  <c r="Q198" i="4"/>
  <c r="P198" i="4"/>
  <c r="O198" i="4"/>
  <c r="N198" i="4"/>
  <c r="M198" i="4"/>
  <c r="K198" i="4"/>
  <c r="K197" i="4"/>
  <c r="K196" i="4"/>
  <c r="K195" i="4"/>
  <c r="K194" i="4"/>
  <c r="Y192" i="4"/>
  <c r="X192" i="4"/>
  <c r="W192" i="4"/>
  <c r="W193" i="4" s="1"/>
  <c r="V192" i="4"/>
  <c r="V193" i="4" s="1"/>
  <c r="U192" i="4"/>
  <c r="T192" i="4"/>
  <c r="S192" i="4"/>
  <c r="S193" i="4" s="1"/>
  <c r="R192" i="4"/>
  <c r="R193" i="4" s="1"/>
  <c r="Q192" i="4"/>
  <c r="P192" i="4"/>
  <c r="O192" i="4"/>
  <c r="O193" i="4" s="1"/>
  <c r="N192" i="4"/>
  <c r="Y191" i="4"/>
  <c r="X191" i="4"/>
  <c r="X193" i="4" s="1"/>
  <c r="W191" i="4"/>
  <c r="V191" i="4"/>
  <c r="U191" i="4"/>
  <c r="T191" i="4"/>
  <c r="S191" i="4"/>
  <c r="R191" i="4"/>
  <c r="Q191" i="4"/>
  <c r="P191" i="4"/>
  <c r="P193" i="4" s="1"/>
  <c r="O191" i="4"/>
  <c r="N191" i="4"/>
  <c r="M191" i="4"/>
  <c r="K190" i="4"/>
  <c r="T189" i="4"/>
  <c r="P189" i="4"/>
  <c r="M189" i="4"/>
  <c r="X188" i="4"/>
  <c r="X189" i="4" s="1"/>
  <c r="W188" i="4"/>
  <c r="V188" i="4"/>
  <c r="U188" i="4"/>
  <c r="R188" i="4"/>
  <c r="Q188" i="4"/>
  <c r="P188" i="4"/>
  <c r="Y187" i="4"/>
  <c r="Y188" i="4" s="1"/>
  <c r="Y189" i="4" s="1"/>
  <c r="X187" i="4"/>
  <c r="W187" i="4"/>
  <c r="V187" i="4"/>
  <c r="V189" i="4" s="1"/>
  <c r="U187" i="4"/>
  <c r="T187" i="4"/>
  <c r="T188" i="4" s="1"/>
  <c r="S187" i="4"/>
  <c r="R187" i="4"/>
  <c r="Q187" i="4"/>
  <c r="P187" i="4"/>
  <c r="O187" i="4"/>
  <c r="N187" i="4"/>
  <c r="N188" i="4" s="1"/>
  <c r="K186" i="4"/>
  <c r="U185" i="4"/>
  <c r="T185" i="4"/>
  <c r="M185" i="4"/>
  <c r="P184" i="4"/>
  <c r="Y183" i="4"/>
  <c r="Y184" i="4" s="1"/>
  <c r="Y185" i="4" s="1"/>
  <c r="X183" i="4"/>
  <c r="W183" i="4"/>
  <c r="V183" i="4"/>
  <c r="U183" i="4"/>
  <c r="U184" i="4" s="1"/>
  <c r="T183" i="4"/>
  <c r="T184" i="4" s="1"/>
  <c r="S183" i="4"/>
  <c r="R183" i="4"/>
  <c r="Q183" i="4"/>
  <c r="P183" i="4"/>
  <c r="P185" i="4" s="1"/>
  <c r="O183" i="4"/>
  <c r="O184" i="4" s="1"/>
  <c r="N183" i="4"/>
  <c r="N184" i="4" s="1"/>
  <c r="K182" i="4"/>
  <c r="K181" i="4"/>
  <c r="K180" i="4"/>
  <c r="K179" i="4"/>
  <c r="Y178" i="4"/>
  <c r="O178" i="4"/>
  <c r="N178" i="4"/>
  <c r="Y177" i="4"/>
  <c r="X177" i="4"/>
  <c r="W177" i="4"/>
  <c r="V177" i="4"/>
  <c r="U177" i="4"/>
  <c r="T177" i="4"/>
  <c r="S177" i="4"/>
  <c r="R177" i="4"/>
  <c r="Q177" i="4"/>
  <c r="Q178" i="4" s="1"/>
  <c r="P177" i="4"/>
  <c r="P178" i="4" s="1"/>
  <c r="O177" i="4"/>
  <c r="N177" i="4"/>
  <c r="Y176" i="4"/>
  <c r="X176" i="4"/>
  <c r="W176" i="4"/>
  <c r="W178" i="4" s="1"/>
  <c r="V176" i="4"/>
  <c r="V178" i="4" s="1"/>
  <c r="U176" i="4"/>
  <c r="U178" i="4" s="1"/>
  <c r="T176" i="4"/>
  <c r="T178" i="4" s="1"/>
  <c r="S176" i="4"/>
  <c r="S178" i="4" s="1"/>
  <c r="R176" i="4"/>
  <c r="R178" i="4" s="1"/>
  <c r="Q176" i="4"/>
  <c r="P176" i="4"/>
  <c r="O176" i="4"/>
  <c r="N176" i="4"/>
  <c r="U175" i="4"/>
  <c r="U174" i="4" s="1"/>
  <c r="R175" i="4"/>
  <c r="R174" i="4" s="1"/>
  <c r="P175" i="4"/>
  <c r="P174" i="4" s="1"/>
  <c r="Y174" i="4"/>
  <c r="Y173" i="4"/>
  <c r="X173" i="4"/>
  <c r="W173" i="4"/>
  <c r="V173" i="4"/>
  <c r="U173" i="4"/>
  <c r="T173" i="4"/>
  <c r="S173" i="4"/>
  <c r="R173" i="4"/>
  <c r="Q173" i="4"/>
  <c r="P173" i="4"/>
  <c r="O173" i="4"/>
  <c r="N173" i="4"/>
  <c r="K172" i="4"/>
  <c r="K171" i="4"/>
  <c r="K170" i="4"/>
  <c r="K169" i="4"/>
  <c r="X167" i="4"/>
  <c r="W167" i="4"/>
  <c r="X166" i="4"/>
  <c r="V166" i="4"/>
  <c r="V168" i="4" s="1"/>
  <c r="U166" i="4"/>
  <c r="U168" i="4" s="1"/>
  <c r="S166" i="4"/>
  <c r="O166" i="4"/>
  <c r="Y165" i="4"/>
  <c r="Y166" i="4" s="1"/>
  <c r="X165" i="4"/>
  <c r="X168" i="4" s="1"/>
  <c r="W165" i="4"/>
  <c r="V165" i="4"/>
  <c r="V167" i="4" s="1"/>
  <c r="U165" i="4"/>
  <c r="U167" i="4" s="1"/>
  <c r="T165" i="4"/>
  <c r="S165" i="4"/>
  <c r="S167" i="4" s="1"/>
  <c r="R165" i="4"/>
  <c r="Q165" i="4"/>
  <c r="Q166" i="4" s="1"/>
  <c r="P165" i="4"/>
  <c r="O165" i="4"/>
  <c r="O167" i="4" s="1"/>
  <c r="N165" i="4"/>
  <c r="N166" i="4" s="1"/>
  <c r="W162" i="4"/>
  <c r="V162" i="4"/>
  <c r="S162" i="4"/>
  <c r="R162" i="4"/>
  <c r="P162" i="4"/>
  <c r="N162" i="4"/>
  <c r="Y161" i="4"/>
  <c r="Y162" i="4" s="1"/>
  <c r="X161" i="4"/>
  <c r="W161" i="4"/>
  <c r="V161" i="4"/>
  <c r="U161" i="4"/>
  <c r="U162" i="4" s="1"/>
  <c r="T161" i="4"/>
  <c r="T162" i="4" s="1"/>
  <c r="S161" i="4"/>
  <c r="R161" i="4"/>
  <c r="Q161" i="4"/>
  <c r="Q162" i="4" s="1"/>
  <c r="P161" i="4"/>
  <c r="O161" i="4"/>
  <c r="N161" i="4"/>
  <c r="Y159" i="4"/>
  <c r="X159" i="4"/>
  <c r="X160" i="4" s="1"/>
  <c r="W159" i="4"/>
  <c r="W160" i="4" s="1"/>
  <c r="V159" i="4"/>
  <c r="U159" i="4"/>
  <c r="T159" i="4"/>
  <c r="S159" i="4"/>
  <c r="R159" i="4"/>
  <c r="R160" i="4" s="1"/>
  <c r="Q159" i="4"/>
  <c r="Q160" i="4" s="1"/>
  <c r="P159" i="4"/>
  <c r="O159" i="4"/>
  <c r="O160" i="4" s="1"/>
  <c r="N159" i="4"/>
  <c r="Y158" i="4"/>
  <c r="Y160" i="4" s="1"/>
  <c r="X158" i="4"/>
  <c r="W158" i="4"/>
  <c r="V158" i="4"/>
  <c r="U158" i="4"/>
  <c r="T158" i="4"/>
  <c r="S158" i="4"/>
  <c r="R158" i="4"/>
  <c r="Q158" i="4"/>
  <c r="P158" i="4"/>
  <c r="O158" i="4"/>
  <c r="N158" i="4"/>
  <c r="N160" i="4" s="1"/>
  <c r="M158" i="4"/>
  <c r="K157" i="4"/>
  <c r="K156" i="4"/>
  <c r="K155" i="4"/>
  <c r="K154" i="4"/>
  <c r="K153" i="4"/>
  <c r="K152" i="4"/>
  <c r="Y151" i="4"/>
  <c r="O151" i="4"/>
  <c r="Y150" i="4"/>
  <c r="X150" i="4"/>
  <c r="X151" i="4" s="1"/>
  <c r="W150" i="4"/>
  <c r="W151" i="4" s="1"/>
  <c r="V150" i="4"/>
  <c r="U150" i="4"/>
  <c r="U151" i="4" s="1"/>
  <c r="T150" i="4"/>
  <c r="T151" i="4" s="1"/>
  <c r="S150" i="4"/>
  <c r="S151" i="4" s="1"/>
  <c r="R150" i="4"/>
  <c r="Q150" i="4"/>
  <c r="P150" i="4"/>
  <c r="O150" i="4"/>
  <c r="N150" i="4"/>
  <c r="Y149" i="4"/>
  <c r="X149" i="4"/>
  <c r="W149" i="4"/>
  <c r="V149" i="4"/>
  <c r="U149" i="4"/>
  <c r="T149" i="4"/>
  <c r="S149" i="4"/>
  <c r="R149" i="4"/>
  <c r="Q149" i="4"/>
  <c r="Q151" i="4" s="1"/>
  <c r="P149" i="4"/>
  <c r="P151" i="4" s="1"/>
  <c r="O149" i="4"/>
  <c r="N149" i="4"/>
  <c r="N151" i="4" s="1"/>
  <c r="K149" i="4"/>
  <c r="K148" i="4"/>
  <c r="V147" i="4"/>
  <c r="V146" i="4" s="1"/>
  <c r="S147" i="4"/>
  <c r="S146" i="4"/>
  <c r="Y145" i="4"/>
  <c r="X145" i="4"/>
  <c r="W145" i="4"/>
  <c r="V145" i="4"/>
  <c r="U145" i="4"/>
  <c r="T145" i="4"/>
  <c r="S145" i="4"/>
  <c r="R145" i="4"/>
  <c r="Q145" i="4"/>
  <c r="P145" i="4"/>
  <c r="O145" i="4"/>
  <c r="N145" i="4"/>
  <c r="K144" i="4"/>
  <c r="T141" i="4"/>
  <c r="Q141" i="4"/>
  <c r="P141" i="4"/>
  <c r="N141" i="4"/>
  <c r="Y140" i="4"/>
  <c r="Y141" i="4" s="1"/>
  <c r="X140" i="4"/>
  <c r="X141" i="4" s="1"/>
  <c r="W140" i="4"/>
  <c r="W141" i="4" s="1"/>
  <c r="V140" i="4"/>
  <c r="V141" i="4" s="1"/>
  <c r="U140" i="4"/>
  <c r="U141" i="4" s="1"/>
  <c r="T140" i="4"/>
  <c r="S140" i="4"/>
  <c r="R140" i="4"/>
  <c r="Q140" i="4"/>
  <c r="P140" i="4"/>
  <c r="O140" i="4"/>
  <c r="N140" i="4"/>
  <c r="K139" i="4"/>
  <c r="Y138" i="4"/>
  <c r="X138" i="4"/>
  <c r="W138" i="4"/>
  <c r="V138" i="4"/>
  <c r="U138" i="4"/>
  <c r="T138" i="4"/>
  <c r="S138" i="4"/>
  <c r="R138" i="4"/>
  <c r="M138" i="4"/>
  <c r="Y137" i="4"/>
  <c r="X137" i="4"/>
  <c r="W137" i="4"/>
  <c r="V137" i="4"/>
  <c r="U137" i="4"/>
  <c r="T137" i="4"/>
  <c r="S137" i="4"/>
  <c r="R137" i="4"/>
  <c r="Q137" i="4"/>
  <c r="Q138" i="4" s="1"/>
  <c r="P137" i="4"/>
  <c r="P138" i="4" s="1"/>
  <c r="O137" i="4"/>
  <c r="O138" i="4" s="1"/>
  <c r="N137" i="4"/>
  <c r="Y136" i="4"/>
  <c r="X136" i="4"/>
  <c r="W136" i="4"/>
  <c r="V136" i="4"/>
  <c r="U136" i="4"/>
  <c r="T136" i="4"/>
  <c r="S136" i="4"/>
  <c r="R136" i="4"/>
  <c r="Q136" i="4"/>
  <c r="P136" i="4"/>
  <c r="O136" i="4"/>
  <c r="N136" i="4"/>
  <c r="K135" i="4"/>
  <c r="V134" i="4"/>
  <c r="U134" i="4"/>
  <c r="W133" i="4"/>
  <c r="V133" i="4"/>
  <c r="U133" i="4"/>
  <c r="X132" i="4"/>
  <c r="W132" i="4"/>
  <c r="V132" i="4"/>
  <c r="U132" i="4"/>
  <c r="T132" i="4"/>
  <c r="T134" i="4" s="1"/>
  <c r="M132" i="4"/>
  <c r="Y131" i="4"/>
  <c r="X131" i="4"/>
  <c r="X133" i="4" s="1"/>
  <c r="W131" i="4"/>
  <c r="V131" i="4"/>
  <c r="U131" i="4"/>
  <c r="T131" i="4"/>
  <c r="T133" i="4" s="1"/>
  <c r="K130" i="4"/>
  <c r="M128" i="4"/>
  <c r="Y126" i="4"/>
  <c r="V126" i="4"/>
  <c r="X125" i="4"/>
  <c r="X126" i="4" s="1"/>
  <c r="Q124" i="4"/>
  <c r="P124" i="4"/>
  <c r="M123" i="4"/>
  <c r="K123" i="4"/>
  <c r="Y122" i="4"/>
  <c r="X122" i="4"/>
  <c r="V122" i="4"/>
  <c r="T122" i="4"/>
  <c r="Q122" i="4"/>
  <c r="Y125" i="4"/>
  <c r="Y127" i="4" s="1"/>
  <c r="Y128" i="4" s="1"/>
  <c r="W125" i="4"/>
  <c r="V125" i="4"/>
  <c r="V127" i="4" s="1"/>
  <c r="V128" i="4" s="1"/>
  <c r="U122" i="4"/>
  <c r="T125" i="4"/>
  <c r="T126" i="4" s="1"/>
  <c r="R124" i="4"/>
  <c r="Q125" i="4"/>
  <c r="Q127" i="4" s="1"/>
  <c r="Q128" i="4" s="1"/>
  <c r="O125" i="4"/>
  <c r="S120" i="4"/>
  <c r="R120" i="4"/>
  <c r="Q120" i="4"/>
  <c r="P120" i="4"/>
  <c r="O120" i="4"/>
  <c r="N120" i="4"/>
  <c r="M119" i="4"/>
  <c r="K119" i="4"/>
  <c r="Y118" i="4"/>
  <c r="X118" i="4"/>
  <c r="W118" i="4"/>
  <c r="V118" i="4"/>
  <c r="U118" i="4"/>
  <c r="T118" i="4"/>
  <c r="S118" i="4"/>
  <c r="R118" i="4"/>
  <c r="Q118" i="4"/>
  <c r="P118" i="4"/>
  <c r="O118" i="4"/>
  <c r="N118" i="4"/>
  <c r="K117" i="4"/>
  <c r="Y115" i="4"/>
  <c r="Y116" i="4" s="1"/>
  <c r="X115" i="4"/>
  <c r="X116" i="4" s="1"/>
  <c r="S115" i="4"/>
  <c r="S116" i="4" s="1"/>
  <c r="R115" i="4"/>
  <c r="R116" i="4" s="1"/>
  <c r="M114" i="4"/>
  <c r="K114" i="4"/>
  <c r="Y113" i="4"/>
  <c r="X113" i="4"/>
  <c r="S113" i="4"/>
  <c r="V113" i="4"/>
  <c r="T115" i="4"/>
  <c r="T116" i="4" s="1"/>
  <c r="R113" i="4"/>
  <c r="Q115" i="4"/>
  <c r="Q116" i="4" s="1"/>
  <c r="P115" i="4"/>
  <c r="P116" i="4" s="1"/>
  <c r="O113" i="4"/>
  <c r="N115" i="4"/>
  <c r="N116" i="4" s="1"/>
  <c r="M111" i="4"/>
  <c r="K111" i="4"/>
  <c r="Y110" i="4"/>
  <c r="X110" i="4"/>
  <c r="W110" i="4"/>
  <c r="V110" i="4"/>
  <c r="U110" i="4"/>
  <c r="T110" i="4"/>
  <c r="S110" i="4"/>
  <c r="R110" i="4"/>
  <c r="Q110" i="4"/>
  <c r="P110" i="4"/>
  <c r="O110" i="4"/>
  <c r="N110" i="4"/>
  <c r="K109" i="4"/>
  <c r="K108" i="4"/>
  <c r="K107" i="4"/>
  <c r="Y106" i="4"/>
  <c r="X106" i="4"/>
  <c r="U106" i="4"/>
  <c r="T106" i="4"/>
  <c r="R106" i="4"/>
  <c r="Q106" i="4"/>
  <c r="N106" i="4"/>
  <c r="Y105" i="4"/>
  <c r="X105" i="4"/>
  <c r="W105" i="4"/>
  <c r="W106" i="4" s="1"/>
  <c r="V105" i="4"/>
  <c r="V106" i="4" s="1"/>
  <c r="U105" i="4"/>
  <c r="T105" i="4"/>
  <c r="S105" i="4"/>
  <c r="S106" i="4" s="1"/>
  <c r="R105" i="4"/>
  <c r="Q105" i="4"/>
  <c r="P105" i="4"/>
  <c r="P106" i="4" s="1"/>
  <c r="O105" i="4"/>
  <c r="O106" i="4" s="1"/>
  <c r="N105" i="4"/>
  <c r="Y104" i="4"/>
  <c r="X104" i="4"/>
  <c r="W104" i="4"/>
  <c r="V104" i="4"/>
  <c r="U104" i="4"/>
  <c r="T104" i="4"/>
  <c r="S104" i="4"/>
  <c r="R104" i="4"/>
  <c r="Q104" i="4"/>
  <c r="P104" i="4"/>
  <c r="O104" i="4"/>
  <c r="N104" i="4"/>
  <c r="Y103" i="4"/>
  <c r="X103" i="4"/>
  <c r="W103" i="4"/>
  <c r="V103" i="4"/>
  <c r="U103" i="4"/>
  <c r="T103" i="4"/>
  <c r="S103" i="4"/>
  <c r="R103" i="4"/>
  <c r="Q103" i="4"/>
  <c r="P103" i="4"/>
  <c r="O103" i="4"/>
  <c r="N103" i="4"/>
  <c r="K103" i="4"/>
  <c r="Y102" i="4"/>
  <c r="X102" i="4"/>
  <c r="W102" i="4"/>
  <c r="V102" i="4"/>
  <c r="U102" i="4"/>
  <c r="T102" i="4"/>
  <c r="S102" i="4"/>
  <c r="R102" i="4"/>
  <c r="Q102" i="4"/>
  <c r="P102" i="4"/>
  <c r="O102" i="4"/>
  <c r="N102" i="4"/>
  <c r="K101" i="4"/>
  <c r="W99" i="4"/>
  <c r="V99" i="4"/>
  <c r="U99" i="4"/>
  <c r="W98" i="4"/>
  <c r="V98" i="4"/>
  <c r="U98" i="4"/>
  <c r="M98" i="4"/>
  <c r="Y97" i="4"/>
  <c r="X97" i="4"/>
  <c r="W97" i="4"/>
  <c r="V97" i="4"/>
  <c r="U97" i="4"/>
  <c r="T97" i="4"/>
  <c r="X96" i="4"/>
  <c r="Q96" i="4"/>
  <c r="N96" i="4"/>
  <c r="Y95" i="4"/>
  <c r="X95" i="4"/>
  <c r="X44" i="7" s="1"/>
  <c r="X45" i="7" s="1"/>
  <c r="W95" i="4"/>
  <c r="W44" i="7" s="1"/>
  <c r="V95" i="4"/>
  <c r="U95" i="4"/>
  <c r="T95" i="4"/>
  <c r="T44" i="7" s="1"/>
  <c r="T45" i="7" s="1"/>
  <c r="S95" i="4"/>
  <c r="R95" i="4"/>
  <c r="Q95" i="4"/>
  <c r="Q44" i="7" s="1"/>
  <c r="Q56" i="7" s="1"/>
  <c r="Q57" i="7" s="1"/>
  <c r="P95" i="4"/>
  <c r="O95" i="4"/>
  <c r="N95" i="4"/>
  <c r="N44" i="7" s="1"/>
  <c r="K94" i="4"/>
  <c r="K93" i="4"/>
  <c r="K92" i="4"/>
  <c r="W91" i="4"/>
  <c r="V91" i="4"/>
  <c r="U91" i="4"/>
  <c r="S91" i="4"/>
  <c r="P91" i="4"/>
  <c r="O91" i="4"/>
  <c r="Y90" i="4"/>
  <c r="X90" i="4"/>
  <c r="W90" i="4"/>
  <c r="V90" i="4"/>
  <c r="U90" i="4"/>
  <c r="T90" i="4"/>
  <c r="M90" i="4"/>
  <c r="Y89" i="4"/>
  <c r="X89" i="4"/>
  <c r="W89" i="4"/>
  <c r="V89" i="4"/>
  <c r="U89" i="4"/>
  <c r="T89" i="4"/>
  <c r="S89" i="4"/>
  <c r="P89" i="4"/>
  <c r="N89" i="4"/>
  <c r="Y88" i="4"/>
  <c r="Y91" i="4" s="1"/>
  <c r="X88" i="4"/>
  <c r="X91" i="4" s="1"/>
  <c r="W88" i="4"/>
  <c r="V88" i="4"/>
  <c r="U88" i="4"/>
  <c r="T88" i="4"/>
  <c r="T91" i="4" s="1"/>
  <c r="S88" i="4"/>
  <c r="S90" i="4" s="1"/>
  <c r="R88" i="4"/>
  <c r="Q88" i="4"/>
  <c r="P88" i="4"/>
  <c r="P90" i="4" s="1"/>
  <c r="O88" i="4"/>
  <c r="N88" i="4"/>
  <c r="K88" i="4"/>
  <c r="Y87" i="4"/>
  <c r="X87" i="4"/>
  <c r="W87" i="4"/>
  <c r="V87" i="4"/>
  <c r="U87" i="4"/>
  <c r="T87" i="4"/>
  <c r="S87" i="4"/>
  <c r="R87" i="4"/>
  <c r="Q87" i="4"/>
  <c r="P87" i="4"/>
  <c r="O87" i="4"/>
  <c r="N87" i="4"/>
  <c r="Y86" i="4"/>
  <c r="X86" i="4"/>
  <c r="W86" i="4"/>
  <c r="V86" i="4"/>
  <c r="U86" i="4"/>
  <c r="T86" i="4"/>
  <c r="S86" i="4"/>
  <c r="R86" i="4"/>
  <c r="Q86" i="4"/>
  <c r="P86" i="4"/>
  <c r="O86" i="4"/>
  <c r="N86" i="4"/>
  <c r="Y85" i="4"/>
  <c r="X85" i="4"/>
  <c r="W85" i="4"/>
  <c r="V85" i="4"/>
  <c r="U85" i="4"/>
  <c r="T85" i="4"/>
  <c r="S85" i="4"/>
  <c r="R85" i="4"/>
  <c r="Q85" i="4"/>
  <c r="P85" i="4"/>
  <c r="O85" i="4"/>
  <c r="N85" i="4"/>
  <c r="M85" i="4"/>
  <c r="Y84" i="4"/>
  <c r="X84" i="4"/>
  <c r="W84" i="4"/>
  <c r="V84" i="4"/>
  <c r="U84" i="4"/>
  <c r="T84" i="4"/>
  <c r="S84" i="4"/>
  <c r="R84" i="4"/>
  <c r="Q84" i="4"/>
  <c r="P84" i="4"/>
  <c r="O84" i="4"/>
  <c r="N84" i="4"/>
  <c r="K83" i="4"/>
  <c r="K82" i="4"/>
  <c r="K81" i="4"/>
  <c r="K80" i="4"/>
  <c r="Y79" i="4"/>
  <c r="Y77" i="4" s="1"/>
  <c r="X79" i="4"/>
  <c r="X77" i="4" s="1"/>
  <c r="Q79" i="4"/>
  <c r="Q77" i="4" s="1"/>
  <c r="P79" i="4"/>
  <c r="P77" i="4" s="1"/>
  <c r="O79" i="4"/>
  <c r="N79" i="4"/>
  <c r="K78" i="4"/>
  <c r="O77" i="4"/>
  <c r="N77" i="4"/>
  <c r="M77" i="4"/>
  <c r="K74" i="4"/>
  <c r="V73" i="4"/>
  <c r="V72" i="4"/>
  <c r="V76" i="4" s="1"/>
  <c r="V79" i="4" s="1"/>
  <c r="V77" i="4" s="1"/>
  <c r="T72" i="4"/>
  <c r="T73" i="4" s="1"/>
  <c r="S72" i="4"/>
  <c r="S313" i="4" s="1"/>
  <c r="S312" i="4" s="1"/>
  <c r="R72" i="4"/>
  <c r="R75" i="4" s="1"/>
  <c r="Y71" i="4"/>
  <c r="Y69" i="4" s="1"/>
  <c r="X71" i="4"/>
  <c r="Q71" i="4"/>
  <c r="Q69" i="4" s="1"/>
  <c r="P71" i="4"/>
  <c r="O71" i="4"/>
  <c r="N71" i="4"/>
  <c r="K70" i="4"/>
  <c r="X69" i="4"/>
  <c r="P69" i="4"/>
  <c r="O69" i="4"/>
  <c r="N69" i="4"/>
  <c r="M69" i="4"/>
  <c r="K66" i="4"/>
  <c r="Y65" i="4"/>
  <c r="X65" i="4"/>
  <c r="W65" i="4"/>
  <c r="Y72" i="4"/>
  <c r="Y73" i="4" s="1"/>
  <c r="X72" i="4"/>
  <c r="W68" i="4"/>
  <c r="W71" i="4" s="1"/>
  <c r="W69" i="4" s="1"/>
  <c r="V65" i="4"/>
  <c r="U65" i="4"/>
  <c r="T65" i="4"/>
  <c r="S65" i="4"/>
  <c r="R68" i="4"/>
  <c r="Q65" i="4"/>
  <c r="O65" i="4"/>
  <c r="N67" i="4"/>
  <c r="Y63" i="4"/>
  <c r="X63" i="4"/>
  <c r="Q63" i="4"/>
  <c r="P63" i="4"/>
  <c r="O63" i="4"/>
  <c r="N63" i="4"/>
  <c r="N61" i="4" s="1"/>
  <c r="K62" i="4"/>
  <c r="Y61" i="4"/>
  <c r="X61" i="4"/>
  <c r="Q61" i="4"/>
  <c r="P61" i="4"/>
  <c r="O61" i="4"/>
  <c r="M61" i="4"/>
  <c r="W60" i="4"/>
  <c r="V60" i="4"/>
  <c r="V63" i="4" s="1"/>
  <c r="V61" i="4" s="1"/>
  <c r="U60" i="4"/>
  <c r="U63" i="4" s="1"/>
  <c r="U61" i="4" s="1"/>
  <c r="T60" i="4"/>
  <c r="T63" i="4" s="1"/>
  <c r="T61" i="4" s="1"/>
  <c r="S60" i="4"/>
  <c r="S63" i="4" s="1"/>
  <c r="S61" i="4" s="1"/>
  <c r="R60" i="4"/>
  <c r="R63" i="4" s="1"/>
  <c r="R61" i="4" s="1"/>
  <c r="S59" i="4"/>
  <c r="R59" i="4"/>
  <c r="Q59" i="4"/>
  <c r="P59" i="4"/>
  <c r="O59" i="4"/>
  <c r="N59" i="4"/>
  <c r="K59" i="4" s="1"/>
  <c r="K58" i="4"/>
  <c r="Y57" i="4"/>
  <c r="X57" i="4"/>
  <c r="W57" i="4"/>
  <c r="V57" i="4"/>
  <c r="U57" i="4"/>
  <c r="T57" i="4"/>
  <c r="S57" i="4"/>
  <c r="R57" i="4"/>
  <c r="Q57" i="4"/>
  <c r="P57" i="4"/>
  <c r="O57" i="4"/>
  <c r="N57" i="4"/>
  <c r="K56" i="4"/>
  <c r="Y55" i="4"/>
  <c r="X55" i="4"/>
  <c r="W55" i="4"/>
  <c r="V55" i="4"/>
  <c r="U55" i="4"/>
  <c r="T55" i="4"/>
  <c r="S55" i="4"/>
  <c r="R55" i="4"/>
  <c r="Q55" i="4"/>
  <c r="P55" i="4"/>
  <c r="O55" i="4"/>
  <c r="N55" i="4"/>
  <c r="K54" i="4"/>
  <c r="R53" i="4"/>
  <c r="Q53" i="4"/>
  <c r="P53" i="4"/>
  <c r="O53" i="4"/>
  <c r="N53" i="4"/>
  <c r="Y53" i="4"/>
  <c r="X53" i="4"/>
  <c r="W53" i="4"/>
  <c r="V53" i="4"/>
  <c r="U53" i="4"/>
  <c r="T53" i="4"/>
  <c r="S53" i="4"/>
  <c r="Y51" i="4"/>
  <c r="X51" i="4"/>
  <c r="W51" i="4"/>
  <c r="V51" i="4"/>
  <c r="U51" i="4"/>
  <c r="T51" i="4"/>
  <c r="S51" i="4"/>
  <c r="R51" i="4"/>
  <c r="Q51" i="4"/>
  <c r="P51" i="4"/>
  <c r="O51" i="4"/>
  <c r="N51" i="4"/>
  <c r="K50" i="4"/>
  <c r="K49" i="4"/>
  <c r="K48" i="4"/>
  <c r="K47" i="4"/>
  <c r="Y46" i="4"/>
  <c r="X46" i="4"/>
  <c r="W46" i="4"/>
  <c r="V46" i="4"/>
  <c r="U46" i="4"/>
  <c r="T46" i="4"/>
  <c r="S46" i="4"/>
  <c r="R46" i="4"/>
  <c r="Q46" i="4"/>
  <c r="K45" i="4"/>
  <c r="K44" i="4"/>
  <c r="Y43" i="4"/>
  <c r="Y175" i="4" s="1"/>
  <c r="X43" i="4"/>
  <c r="W43" i="4"/>
  <c r="V43" i="4"/>
  <c r="V143" i="4" s="1"/>
  <c r="V142" i="4" s="1"/>
  <c r="U43" i="4"/>
  <c r="T43" i="4"/>
  <c r="Q43" i="4"/>
  <c r="K42" i="4"/>
  <c r="Y41" i="4"/>
  <c r="X41" i="4"/>
  <c r="W41" i="4"/>
  <c r="V41" i="4"/>
  <c r="U41" i="4"/>
  <c r="T41" i="4"/>
  <c r="S41" i="4"/>
  <c r="S43" i="4" s="1"/>
  <c r="S164" i="4" s="1"/>
  <c r="S163" i="4" s="1"/>
  <c r="R41" i="4"/>
  <c r="R43" i="4" s="1"/>
  <c r="Q41" i="4"/>
  <c r="P41" i="4"/>
  <c r="P43" i="4" s="1"/>
  <c r="O41" i="4"/>
  <c r="N41" i="4"/>
  <c r="N43" i="4" s="1"/>
  <c r="N147" i="4" s="1"/>
  <c r="M41" i="4"/>
  <c r="K40" i="4"/>
  <c r="Y39" i="4"/>
  <c r="X39" i="4"/>
  <c r="V39" i="4"/>
  <c r="U39" i="4"/>
  <c r="R39" i="4"/>
  <c r="Q39" i="4"/>
  <c r="P39" i="4"/>
  <c r="Y38" i="4"/>
  <c r="X38" i="4"/>
  <c r="W38" i="4"/>
  <c r="W39" i="4" s="1"/>
  <c r="V38" i="4"/>
  <c r="U38" i="4"/>
  <c r="T38" i="4"/>
  <c r="T39" i="4" s="1"/>
  <c r="S38" i="4"/>
  <c r="S39" i="4" s="1"/>
  <c r="R38" i="4"/>
  <c r="Q38" i="4"/>
  <c r="P38" i="4"/>
  <c r="O38" i="4"/>
  <c r="O39" i="4" s="1"/>
  <c r="N38" i="4"/>
  <c r="K37" i="4"/>
  <c r="K36" i="4"/>
  <c r="K35" i="4"/>
  <c r="K33" i="4"/>
  <c r="M32" i="4"/>
  <c r="Q20" i="4"/>
  <c r="P20" i="4"/>
  <c r="Y29" i="4"/>
  <c r="Y27" i="4" s="1"/>
  <c r="X29" i="4"/>
  <c r="W29" i="4"/>
  <c r="W27" i="4" s="1"/>
  <c r="V29" i="4"/>
  <c r="V27" i="4" s="1"/>
  <c r="U29" i="4"/>
  <c r="U27" i="4" s="1"/>
  <c r="T29" i="4"/>
  <c r="T27" i="4" s="1"/>
  <c r="S29" i="4"/>
  <c r="S27" i="4" s="1"/>
  <c r="S20" i="4" s="1"/>
  <c r="R29" i="4"/>
  <c r="R27" i="4" s="1"/>
  <c r="Q29" i="4"/>
  <c r="Q27" i="4" s="1"/>
  <c r="P29" i="4"/>
  <c r="P27" i="4" s="1"/>
  <c r="O29" i="4"/>
  <c r="N29" i="4"/>
  <c r="K28" i="4"/>
  <c r="X27" i="4"/>
  <c r="X20" i="4" s="1"/>
  <c r="O27" i="4"/>
  <c r="M27" i="4"/>
  <c r="Y26" i="4"/>
  <c r="X26" i="4"/>
  <c r="W26" i="4"/>
  <c r="V26" i="4"/>
  <c r="U26" i="4"/>
  <c r="T26" i="4"/>
  <c r="S26" i="4"/>
  <c r="R26" i="4"/>
  <c r="Q26" i="4"/>
  <c r="P26" i="4"/>
  <c r="O26" i="4"/>
  <c r="N26" i="4"/>
  <c r="K25" i="4"/>
  <c r="K23" i="4"/>
  <c r="M22" i="4"/>
  <c r="Y18" i="4"/>
  <c r="Y19" i="4" s="1"/>
  <c r="X18" i="4"/>
  <c r="X19" i="4" s="1"/>
  <c r="Q18" i="4"/>
  <c r="Q19" i="4" s="1"/>
  <c r="P18" i="4"/>
  <c r="P19" i="4" s="1"/>
  <c r="O18" i="4"/>
  <c r="O19" i="4" s="1"/>
  <c r="Y17" i="4"/>
  <c r="X17" i="4"/>
  <c r="U17" i="4"/>
  <c r="U18" i="4" s="1"/>
  <c r="U19" i="4" s="1"/>
  <c r="Q17" i="4"/>
  <c r="P17" i="4"/>
  <c r="O17" i="4"/>
  <c r="N17" i="4"/>
  <c r="N18" i="4" s="1"/>
  <c r="N19" i="4" s="1"/>
  <c r="S17" i="4"/>
  <c r="S18" i="4" s="1"/>
  <c r="S19" i="4" s="1"/>
  <c r="K15" i="4"/>
  <c r="Y14" i="4"/>
  <c r="X14" i="4"/>
  <c r="W14" i="4"/>
  <c r="V14" i="4"/>
  <c r="U14" i="4"/>
  <c r="T14" i="4"/>
  <c r="K14" i="4" s="1"/>
  <c r="S14" i="4"/>
  <c r="R14" i="4"/>
  <c r="Q14" i="4"/>
  <c r="P14" i="4"/>
  <c r="O14" i="4"/>
  <c r="N14" i="4"/>
  <c r="K13" i="4"/>
  <c r="X12" i="4"/>
  <c r="V12" i="4"/>
  <c r="U12" i="4"/>
  <c r="R12" i="4"/>
  <c r="Y12" i="4"/>
  <c r="W12" i="4"/>
  <c r="T12" i="4"/>
  <c r="S12" i="4"/>
  <c r="Q12" i="4"/>
  <c r="P12" i="4"/>
  <c r="O12" i="4"/>
  <c r="K10" i="4"/>
  <c r="K9" i="4"/>
  <c r="Y8" i="4"/>
  <c r="X8" i="4"/>
  <c r="Y7" i="4"/>
  <c r="X7" i="4"/>
  <c r="W7" i="4"/>
  <c r="V7" i="4"/>
  <c r="U7" i="4"/>
  <c r="T7" i="4"/>
  <c r="S7" i="4"/>
  <c r="S8" i="4" s="1"/>
  <c r="R7" i="4"/>
  <c r="Q7" i="4"/>
  <c r="Q8" i="4" s="1"/>
  <c r="P7" i="4"/>
  <c r="P8" i="4" s="1"/>
  <c r="O7" i="4"/>
  <c r="O8" i="4" s="1"/>
  <c r="N7" i="4"/>
  <c r="Y6" i="4"/>
  <c r="X6" i="4"/>
  <c r="W6" i="4"/>
  <c r="V6" i="4"/>
  <c r="V8" i="4" s="1"/>
  <c r="U6" i="4"/>
  <c r="U8" i="4" s="1"/>
  <c r="T6" i="4"/>
  <c r="S6" i="4"/>
  <c r="R6" i="4"/>
  <c r="Q6" i="4"/>
  <c r="P6" i="4"/>
  <c r="O6" i="4"/>
  <c r="N6" i="4"/>
  <c r="M6" i="4"/>
  <c r="K5" i="4"/>
  <c r="K4" i="4"/>
  <c r="K3" i="4"/>
  <c r="Y313" i="3"/>
  <c r="Y312" i="3" s="1"/>
  <c r="Y311" i="3"/>
  <c r="Y310" i="3" s="1"/>
  <c r="X311" i="3"/>
  <c r="X310" i="3" s="1"/>
  <c r="W311" i="3"/>
  <c r="W310" i="3" s="1"/>
  <c r="V311" i="3"/>
  <c r="U311" i="3"/>
  <c r="T311" i="3"/>
  <c r="S311" i="3"/>
  <c r="R311" i="3"/>
  <c r="Q311" i="3"/>
  <c r="P311" i="3"/>
  <c r="O311" i="3"/>
  <c r="N311" i="3"/>
  <c r="V310" i="3"/>
  <c r="U310" i="3"/>
  <c r="T310" i="3"/>
  <c r="S310" i="3"/>
  <c r="R310" i="3"/>
  <c r="Q310" i="3"/>
  <c r="P310" i="3"/>
  <c r="O310" i="3"/>
  <c r="N310" i="3"/>
  <c r="M310" i="3"/>
  <c r="Y309" i="3"/>
  <c r="K309" i="3" s="1"/>
  <c r="X309" i="3"/>
  <c r="W309" i="3"/>
  <c r="V309" i="3"/>
  <c r="U309" i="3"/>
  <c r="T309" i="3"/>
  <c r="S309" i="3"/>
  <c r="R309" i="3"/>
  <c r="Q309" i="3"/>
  <c r="P309" i="3"/>
  <c r="O309" i="3"/>
  <c r="N309" i="3"/>
  <c r="K308" i="3"/>
  <c r="K307" i="3"/>
  <c r="Y306" i="3"/>
  <c r="Q306" i="3"/>
  <c r="Y305" i="3"/>
  <c r="X305" i="3"/>
  <c r="X306" i="3" s="1"/>
  <c r="W305" i="3"/>
  <c r="W306" i="3" s="1"/>
  <c r="V305" i="3"/>
  <c r="V306" i="3" s="1"/>
  <c r="U305" i="3"/>
  <c r="U306" i="3" s="1"/>
  <c r="T305" i="3"/>
  <c r="T306" i="3" s="1"/>
  <c r="S305" i="3"/>
  <c r="S306" i="3" s="1"/>
  <c r="R305" i="3"/>
  <c r="R306" i="3" s="1"/>
  <c r="Q305" i="3"/>
  <c r="P305" i="3"/>
  <c r="P306" i="3" s="1"/>
  <c r="O305" i="3"/>
  <c r="O306" i="3" s="1"/>
  <c r="N305" i="3"/>
  <c r="N306" i="3" s="1"/>
  <c r="K304" i="3"/>
  <c r="Y302" i="3"/>
  <c r="X302" i="3"/>
  <c r="U302" i="3"/>
  <c r="Q302" i="3"/>
  <c r="P302" i="3"/>
  <c r="O302" i="3"/>
  <c r="O303" i="3" s="1"/>
  <c r="Y301" i="3"/>
  <c r="U301" i="3"/>
  <c r="S301" i="3"/>
  <c r="S303" i="3" s="1"/>
  <c r="Q301" i="3"/>
  <c r="P301" i="3"/>
  <c r="O301" i="3"/>
  <c r="N301" i="3"/>
  <c r="M301" i="3"/>
  <c r="Y300" i="3"/>
  <c r="X300" i="3"/>
  <c r="W300" i="3"/>
  <c r="V300" i="3"/>
  <c r="U300" i="3"/>
  <c r="T300" i="3"/>
  <c r="T302" i="3" s="1"/>
  <c r="S300" i="3"/>
  <c r="S302" i="3" s="1"/>
  <c r="R300" i="3"/>
  <c r="Q300" i="3"/>
  <c r="P300" i="3"/>
  <c r="O300" i="3"/>
  <c r="N300" i="3"/>
  <c r="V299" i="3"/>
  <c r="U299" i="3"/>
  <c r="P299" i="3"/>
  <c r="M299" i="3"/>
  <c r="Y298" i="3"/>
  <c r="X298" i="3"/>
  <c r="X299" i="3" s="1"/>
  <c r="W298" i="3"/>
  <c r="U298" i="3"/>
  <c r="N298" i="3"/>
  <c r="Y297" i="3"/>
  <c r="Y299" i="3" s="1"/>
  <c r="X297" i="3"/>
  <c r="W297" i="3"/>
  <c r="V297" i="3"/>
  <c r="V298" i="3" s="1"/>
  <c r="U297" i="3"/>
  <c r="T297" i="3"/>
  <c r="S297" i="3"/>
  <c r="R297" i="3"/>
  <c r="Q297" i="3"/>
  <c r="P297" i="3"/>
  <c r="P298" i="3" s="1"/>
  <c r="O297" i="3"/>
  <c r="N297" i="3"/>
  <c r="K296" i="3"/>
  <c r="Q295" i="3"/>
  <c r="M295" i="3"/>
  <c r="Y294" i="3"/>
  <c r="Y295" i="3" s="1"/>
  <c r="X294" i="3"/>
  <c r="W294" i="3"/>
  <c r="V294" i="3"/>
  <c r="V295" i="3" s="1"/>
  <c r="U294" i="3"/>
  <c r="T294" i="3"/>
  <c r="R294" i="3"/>
  <c r="R295" i="3" s="1"/>
  <c r="P294" i="3"/>
  <c r="O294" i="3"/>
  <c r="Y293" i="3"/>
  <c r="X293" i="3"/>
  <c r="W293" i="3"/>
  <c r="V293" i="3"/>
  <c r="U293" i="3"/>
  <c r="T293" i="3"/>
  <c r="S293" i="3"/>
  <c r="R293" i="3"/>
  <c r="Q293" i="3"/>
  <c r="Q294" i="3" s="1"/>
  <c r="P293" i="3"/>
  <c r="O293" i="3"/>
  <c r="N293" i="3"/>
  <c r="K293" i="3" s="1"/>
  <c r="K292" i="3"/>
  <c r="Y290" i="3"/>
  <c r="X290" i="3"/>
  <c r="W290" i="3"/>
  <c r="V290" i="3"/>
  <c r="V291" i="3" s="1"/>
  <c r="U290" i="3"/>
  <c r="T290" i="3"/>
  <c r="S290" i="3"/>
  <c r="R290" i="3"/>
  <c r="Q290" i="3"/>
  <c r="P290" i="3"/>
  <c r="O290" i="3"/>
  <c r="N290" i="3"/>
  <c r="Y289" i="3"/>
  <c r="X289" i="3"/>
  <c r="W289" i="3"/>
  <c r="V289" i="3"/>
  <c r="U289" i="3"/>
  <c r="T289" i="3"/>
  <c r="S289" i="3"/>
  <c r="R289" i="3"/>
  <c r="Q289" i="3"/>
  <c r="P289" i="3"/>
  <c r="O289" i="3"/>
  <c r="N289" i="3"/>
  <c r="N291" i="3" s="1"/>
  <c r="M289" i="3"/>
  <c r="K288" i="3"/>
  <c r="K287" i="3"/>
  <c r="K286" i="3"/>
  <c r="M285" i="3"/>
  <c r="X284" i="3"/>
  <c r="V284" i="3"/>
  <c r="V285" i="3" s="1"/>
  <c r="U284" i="3"/>
  <c r="U285" i="3" s="1"/>
  <c r="Y283" i="3"/>
  <c r="Y284" i="3" s="1"/>
  <c r="Y285" i="3" s="1"/>
  <c r="X283" i="3"/>
  <c r="W283" i="3"/>
  <c r="V283" i="3"/>
  <c r="U283" i="3"/>
  <c r="T283" i="3"/>
  <c r="S283" i="3"/>
  <c r="R283" i="3"/>
  <c r="Q283" i="3"/>
  <c r="P283" i="3"/>
  <c r="P284" i="3" s="1"/>
  <c r="O283" i="3"/>
  <c r="O284" i="3" s="1"/>
  <c r="N283" i="3"/>
  <c r="K282" i="3"/>
  <c r="W281" i="3"/>
  <c r="U281" i="3"/>
  <c r="S281" i="3"/>
  <c r="R281" i="3"/>
  <c r="P281" i="3"/>
  <c r="M281" i="3"/>
  <c r="H281" i="3"/>
  <c r="U280" i="3"/>
  <c r="T280" i="3"/>
  <c r="T281" i="3" s="1"/>
  <c r="R280" i="3"/>
  <c r="Q280" i="3"/>
  <c r="Q281" i="3" s="1"/>
  <c r="N280" i="3"/>
  <c r="Y279" i="3"/>
  <c r="X279" i="3"/>
  <c r="W279" i="3"/>
  <c r="W280" i="3" s="1"/>
  <c r="V279" i="3"/>
  <c r="U279" i="3"/>
  <c r="T279" i="3"/>
  <c r="S279" i="3"/>
  <c r="S280" i="3" s="1"/>
  <c r="R279" i="3"/>
  <c r="Q279" i="3"/>
  <c r="P279" i="3"/>
  <c r="P280" i="3" s="1"/>
  <c r="O279" i="3"/>
  <c r="O280" i="3" s="1"/>
  <c r="O281" i="3" s="1"/>
  <c r="N279" i="3"/>
  <c r="H279" i="3"/>
  <c r="K278" i="3"/>
  <c r="K276" i="3"/>
  <c r="Y275" i="3"/>
  <c r="Y274" i="3" s="1"/>
  <c r="X275" i="3"/>
  <c r="X274" i="3" s="1"/>
  <c r="W275" i="3"/>
  <c r="V275" i="3"/>
  <c r="U275" i="3"/>
  <c r="U274" i="3" s="1"/>
  <c r="T275" i="3"/>
  <c r="T274" i="3" s="1"/>
  <c r="S275" i="3"/>
  <c r="S274" i="3" s="1"/>
  <c r="R275" i="3"/>
  <c r="R274" i="3" s="1"/>
  <c r="Q275" i="3"/>
  <c r="P275" i="3"/>
  <c r="P274" i="3" s="1"/>
  <c r="O275" i="3"/>
  <c r="O274" i="3" s="1"/>
  <c r="N275" i="3"/>
  <c r="W274" i="3"/>
  <c r="V274" i="3"/>
  <c r="Q274" i="3"/>
  <c r="M274" i="3"/>
  <c r="Y273" i="3"/>
  <c r="X273" i="3"/>
  <c r="W273" i="3"/>
  <c r="V273" i="3"/>
  <c r="U273" i="3"/>
  <c r="T273" i="3"/>
  <c r="S273" i="3"/>
  <c r="R273" i="3"/>
  <c r="Q273" i="3"/>
  <c r="P273" i="3"/>
  <c r="O273" i="3"/>
  <c r="N273" i="3"/>
  <c r="K273" i="3"/>
  <c r="K272" i="3"/>
  <c r="Y270" i="3"/>
  <c r="X270" i="3"/>
  <c r="W270" i="3"/>
  <c r="V270" i="3"/>
  <c r="U270" i="3"/>
  <c r="T270" i="3"/>
  <c r="S270" i="3"/>
  <c r="R270" i="3"/>
  <c r="Q270" i="3"/>
  <c r="Q271" i="3" s="1"/>
  <c r="P270" i="3"/>
  <c r="O270" i="3"/>
  <c r="N270" i="3"/>
  <c r="Y269" i="3"/>
  <c r="X269" i="3"/>
  <c r="W269" i="3"/>
  <c r="V269" i="3"/>
  <c r="U269" i="3"/>
  <c r="U271" i="3" s="1"/>
  <c r="T269" i="3"/>
  <c r="S269" i="3"/>
  <c r="S271" i="3" s="1"/>
  <c r="R269" i="3"/>
  <c r="Q269" i="3"/>
  <c r="P269" i="3"/>
  <c r="O269" i="3"/>
  <c r="O271" i="3" s="1"/>
  <c r="N269" i="3"/>
  <c r="M269" i="3"/>
  <c r="K268" i="3"/>
  <c r="K267" i="3"/>
  <c r="K266" i="3"/>
  <c r="K265" i="3"/>
  <c r="V264" i="3"/>
  <c r="R264" i="3"/>
  <c r="M264" i="3"/>
  <c r="H264" i="3"/>
  <c r="H285" i="3" s="1"/>
  <c r="W263" i="3"/>
  <c r="W264" i="3" s="1"/>
  <c r="V263" i="3"/>
  <c r="U263" i="3"/>
  <c r="U264" i="3" s="1"/>
  <c r="T263" i="3"/>
  <c r="S263" i="3"/>
  <c r="S264" i="3" s="1"/>
  <c r="R263" i="3"/>
  <c r="P263" i="3"/>
  <c r="P264" i="3" s="1"/>
  <c r="H263" i="3"/>
  <c r="H284" i="3" s="1"/>
  <c r="Y262" i="3"/>
  <c r="X262" i="3"/>
  <c r="W262" i="3"/>
  <c r="V262" i="3"/>
  <c r="U262" i="3"/>
  <c r="T262" i="3"/>
  <c r="S262" i="3"/>
  <c r="R262" i="3"/>
  <c r="Q262" i="3"/>
  <c r="P262" i="3"/>
  <c r="O262" i="3"/>
  <c r="N262" i="3"/>
  <c r="K262" i="3" s="1"/>
  <c r="H262" i="3"/>
  <c r="H283" i="3" s="1"/>
  <c r="K261" i="3"/>
  <c r="Y260" i="3"/>
  <c r="W260" i="3"/>
  <c r="V260" i="3"/>
  <c r="U260" i="3"/>
  <c r="T260" i="3"/>
  <c r="M260" i="3"/>
  <c r="H260" i="3"/>
  <c r="W259" i="3"/>
  <c r="V259" i="3"/>
  <c r="T259" i="3"/>
  <c r="R259" i="3"/>
  <c r="Q259" i="3"/>
  <c r="P259" i="3"/>
  <c r="Y258" i="3"/>
  <c r="Y259" i="3" s="1"/>
  <c r="X258" i="3"/>
  <c r="W258" i="3"/>
  <c r="V258" i="3"/>
  <c r="U258" i="3"/>
  <c r="U259" i="3" s="1"/>
  <c r="T258" i="3"/>
  <c r="S258" i="3"/>
  <c r="R258" i="3"/>
  <c r="Q258" i="3"/>
  <c r="P258" i="3"/>
  <c r="O258" i="3"/>
  <c r="O259" i="3" s="1"/>
  <c r="N258" i="3"/>
  <c r="N259" i="3" s="1"/>
  <c r="H258" i="3"/>
  <c r="K257" i="3"/>
  <c r="H257" i="3"/>
  <c r="H278" i="3" s="1"/>
  <c r="K256" i="3"/>
  <c r="K255" i="3"/>
  <c r="Y254" i="3"/>
  <c r="X254" i="3"/>
  <c r="W254" i="3"/>
  <c r="V254" i="3"/>
  <c r="V253" i="3" s="1"/>
  <c r="U254" i="3"/>
  <c r="T254" i="3"/>
  <c r="S254" i="3"/>
  <c r="S253" i="3" s="1"/>
  <c r="R254" i="3"/>
  <c r="R253" i="3" s="1"/>
  <c r="Q254" i="3"/>
  <c r="P254" i="3"/>
  <c r="O254" i="3"/>
  <c r="N254" i="3"/>
  <c r="N253" i="3" s="1"/>
  <c r="Y253" i="3"/>
  <c r="X253" i="3"/>
  <c r="W253" i="3"/>
  <c r="U253" i="3"/>
  <c r="T253" i="3"/>
  <c r="P253" i="3"/>
  <c r="O253" i="3"/>
  <c r="M253" i="3"/>
  <c r="Y252" i="3"/>
  <c r="X252" i="3"/>
  <c r="W252" i="3"/>
  <c r="V252" i="3"/>
  <c r="U252" i="3"/>
  <c r="T252" i="3"/>
  <c r="S252" i="3"/>
  <c r="R252" i="3"/>
  <c r="Q252" i="3"/>
  <c r="P252" i="3"/>
  <c r="K252" i="3" s="1"/>
  <c r="O252" i="3"/>
  <c r="N252" i="3"/>
  <c r="K251" i="3"/>
  <c r="Y249" i="3"/>
  <c r="X249" i="3"/>
  <c r="X250" i="3" s="1"/>
  <c r="W249" i="3"/>
  <c r="W250" i="3" s="1"/>
  <c r="V249" i="3"/>
  <c r="V250" i="3" s="1"/>
  <c r="U249" i="3"/>
  <c r="T249" i="3"/>
  <c r="S249" i="3"/>
  <c r="S250" i="3" s="1"/>
  <c r="R249" i="3"/>
  <c r="Q249" i="3"/>
  <c r="P249" i="3"/>
  <c r="O249" i="3"/>
  <c r="N249" i="3"/>
  <c r="Y248" i="3"/>
  <c r="X248" i="3"/>
  <c r="W248" i="3"/>
  <c r="V248" i="3"/>
  <c r="U248" i="3"/>
  <c r="U250" i="3" s="1"/>
  <c r="T248" i="3"/>
  <c r="S248" i="3"/>
  <c r="R248" i="3"/>
  <c r="Q248" i="3"/>
  <c r="Q250" i="3" s="1"/>
  <c r="P248" i="3"/>
  <c r="O248" i="3"/>
  <c r="N248" i="3"/>
  <c r="M248" i="3"/>
  <c r="K247" i="3"/>
  <c r="K246" i="3"/>
  <c r="K245" i="3"/>
  <c r="Y244" i="3"/>
  <c r="X244" i="3"/>
  <c r="K244" i="3" s="1"/>
  <c r="W244" i="3"/>
  <c r="V244" i="3"/>
  <c r="U244" i="3"/>
  <c r="T244" i="3"/>
  <c r="S244" i="3"/>
  <c r="R244" i="3"/>
  <c r="Q244" i="3"/>
  <c r="P244" i="3"/>
  <c r="O244" i="3"/>
  <c r="N244" i="3"/>
  <c r="K243" i="3"/>
  <c r="S242" i="3"/>
  <c r="Q242" i="3"/>
  <c r="M242" i="3"/>
  <c r="H242" i="3"/>
  <c r="P241" i="3"/>
  <c r="P242" i="3" s="1"/>
  <c r="H241" i="3"/>
  <c r="Y240" i="3"/>
  <c r="Y241" i="3" s="1"/>
  <c r="X240" i="3"/>
  <c r="W240" i="3"/>
  <c r="V240" i="3"/>
  <c r="U240" i="3"/>
  <c r="T240" i="3"/>
  <c r="S240" i="3"/>
  <c r="S241" i="3" s="1"/>
  <c r="R240" i="3"/>
  <c r="Q240" i="3"/>
  <c r="Q241" i="3" s="1"/>
  <c r="P240" i="3"/>
  <c r="O240" i="3"/>
  <c r="O241" i="3" s="1"/>
  <c r="O242" i="3" s="1"/>
  <c r="N240" i="3"/>
  <c r="N241" i="3" s="1"/>
  <c r="H240" i="3"/>
  <c r="K239" i="3"/>
  <c r="H239" i="3"/>
  <c r="H261" i="3" s="1"/>
  <c r="H282" i="3" s="1"/>
  <c r="X238" i="3"/>
  <c r="W238" i="3"/>
  <c r="V238" i="3"/>
  <c r="T238" i="3"/>
  <c r="R238" i="3"/>
  <c r="Q238" i="3"/>
  <c r="P238" i="3"/>
  <c r="M238" i="3"/>
  <c r="H238" i="3"/>
  <c r="T237" i="3"/>
  <c r="R237" i="3"/>
  <c r="Q237" i="3"/>
  <c r="P237" i="3"/>
  <c r="N237" i="3"/>
  <c r="H237" i="3"/>
  <c r="H259" i="3" s="1"/>
  <c r="H280" i="3" s="1"/>
  <c r="Y236" i="3"/>
  <c r="Y237" i="3" s="1"/>
  <c r="X236" i="3"/>
  <c r="X237" i="3" s="1"/>
  <c r="W236" i="3"/>
  <c r="W237" i="3" s="1"/>
  <c r="V236" i="3"/>
  <c r="V237" i="3" s="1"/>
  <c r="U236" i="3"/>
  <c r="T236" i="3"/>
  <c r="S236" i="3"/>
  <c r="R236" i="3"/>
  <c r="Q236" i="3"/>
  <c r="P236" i="3"/>
  <c r="O236" i="3"/>
  <c r="N236" i="3"/>
  <c r="N238" i="3" s="1"/>
  <c r="H236" i="3"/>
  <c r="K235" i="3"/>
  <c r="H235" i="3"/>
  <c r="W234" i="3"/>
  <c r="Q234" i="3"/>
  <c r="Y233" i="3"/>
  <c r="X233" i="3"/>
  <c r="W233" i="3"/>
  <c r="V233" i="3"/>
  <c r="U233" i="3"/>
  <c r="T233" i="3"/>
  <c r="S233" i="3"/>
  <c r="R233" i="3"/>
  <c r="Q233" i="3"/>
  <c r="P233" i="3"/>
  <c r="O233" i="3"/>
  <c r="O234" i="3" s="1"/>
  <c r="N233" i="3"/>
  <c r="Y232" i="3"/>
  <c r="Y234" i="3" s="1"/>
  <c r="X232" i="3"/>
  <c r="W232" i="3"/>
  <c r="V232" i="3"/>
  <c r="V234" i="3" s="1"/>
  <c r="U232" i="3"/>
  <c r="U234" i="3" s="1"/>
  <c r="T232" i="3"/>
  <c r="T234" i="3" s="1"/>
  <c r="S232" i="3"/>
  <c r="S234" i="3" s="1"/>
  <c r="R232" i="3"/>
  <c r="R234" i="3" s="1"/>
  <c r="Q232" i="3"/>
  <c r="P232" i="3"/>
  <c r="O232" i="3"/>
  <c r="N232" i="3"/>
  <c r="M232" i="3"/>
  <c r="K231" i="3"/>
  <c r="K230" i="3"/>
  <c r="K229" i="3"/>
  <c r="K228" i="3"/>
  <c r="Y227" i="3"/>
  <c r="Y226" i="3" s="1"/>
  <c r="X227" i="3"/>
  <c r="X226" i="3" s="1"/>
  <c r="W227" i="3"/>
  <c r="W226" i="3" s="1"/>
  <c r="V227" i="3"/>
  <c r="U227" i="3"/>
  <c r="U226" i="3" s="1"/>
  <c r="T227" i="3"/>
  <c r="T226" i="3" s="1"/>
  <c r="S227" i="3"/>
  <c r="R227" i="3"/>
  <c r="Q227" i="3"/>
  <c r="P227" i="3"/>
  <c r="O227" i="3"/>
  <c r="N227" i="3"/>
  <c r="V226" i="3"/>
  <c r="S226" i="3"/>
  <c r="R226" i="3"/>
  <c r="Q226" i="3"/>
  <c r="P226" i="3"/>
  <c r="O226" i="3"/>
  <c r="M226" i="3"/>
  <c r="Y225" i="3"/>
  <c r="X225" i="3"/>
  <c r="W225" i="3"/>
  <c r="V225" i="3"/>
  <c r="U225" i="3"/>
  <c r="T225" i="3"/>
  <c r="S225" i="3"/>
  <c r="R225" i="3"/>
  <c r="Q225" i="3"/>
  <c r="P225" i="3"/>
  <c r="O225" i="3"/>
  <c r="N225" i="3"/>
  <c r="K225" i="3" s="1"/>
  <c r="K224" i="3"/>
  <c r="V223" i="3"/>
  <c r="S223" i="3"/>
  <c r="P223" i="3"/>
  <c r="M223" i="3"/>
  <c r="X222" i="3"/>
  <c r="X223" i="3" s="1"/>
  <c r="W222" i="3"/>
  <c r="V222" i="3"/>
  <c r="S222" i="3"/>
  <c r="R222" i="3"/>
  <c r="P222" i="3"/>
  <c r="N222" i="3"/>
  <c r="N223" i="3" s="1"/>
  <c r="Y221" i="3"/>
  <c r="Y222" i="3" s="1"/>
  <c r="Y223" i="3" s="1"/>
  <c r="X221" i="3"/>
  <c r="W221" i="3"/>
  <c r="W223" i="3" s="1"/>
  <c r="V221" i="3"/>
  <c r="U221" i="3"/>
  <c r="T221" i="3"/>
  <c r="S221" i="3"/>
  <c r="R221" i="3"/>
  <c r="Q221" i="3"/>
  <c r="P221" i="3"/>
  <c r="O221" i="3"/>
  <c r="N221" i="3"/>
  <c r="K220" i="3"/>
  <c r="X219" i="3"/>
  <c r="W219" i="3"/>
  <c r="V219" i="3"/>
  <c r="U219" i="3"/>
  <c r="T219" i="3"/>
  <c r="P219" i="3"/>
  <c r="M219" i="3"/>
  <c r="X218" i="3"/>
  <c r="W218" i="3"/>
  <c r="T218" i="3"/>
  <c r="Q218" i="3"/>
  <c r="P218" i="3"/>
  <c r="O218" i="3"/>
  <c r="Y217" i="3"/>
  <c r="Y218" i="3" s="1"/>
  <c r="Y219" i="3" s="1"/>
  <c r="X217" i="3"/>
  <c r="W217" i="3"/>
  <c r="V217" i="3"/>
  <c r="V218" i="3" s="1"/>
  <c r="U217" i="3"/>
  <c r="U218" i="3" s="1"/>
  <c r="T217" i="3"/>
  <c r="S217" i="3"/>
  <c r="R217" i="3"/>
  <c r="Q217" i="3"/>
  <c r="P217" i="3"/>
  <c r="O217" i="3"/>
  <c r="O219" i="3" s="1"/>
  <c r="N217" i="3"/>
  <c r="N218" i="3" s="1"/>
  <c r="K216" i="3"/>
  <c r="K215" i="3"/>
  <c r="Y214" i="3"/>
  <c r="X214" i="3"/>
  <c r="W214" i="3"/>
  <c r="V214" i="3"/>
  <c r="U214" i="3"/>
  <c r="T214" i="3"/>
  <c r="S214" i="3"/>
  <c r="R214" i="3"/>
  <c r="Q214" i="3"/>
  <c r="P214" i="3"/>
  <c r="O214" i="3"/>
  <c r="N214" i="3"/>
  <c r="K214" i="3"/>
  <c r="K213" i="3"/>
  <c r="K212" i="3"/>
  <c r="K211" i="3"/>
  <c r="M210" i="3"/>
  <c r="K210" i="3"/>
  <c r="Y209" i="3"/>
  <c r="X209" i="3"/>
  <c r="W209" i="3"/>
  <c r="V209" i="3"/>
  <c r="U209" i="3"/>
  <c r="T209" i="3"/>
  <c r="S209" i="3"/>
  <c r="R209" i="3"/>
  <c r="Q209" i="3"/>
  <c r="P209" i="3"/>
  <c r="O209" i="3"/>
  <c r="N209" i="3"/>
  <c r="Y208" i="3"/>
  <c r="Y204" i="3" s="1"/>
  <c r="X208" i="3"/>
  <c r="W208" i="3"/>
  <c r="V208" i="3"/>
  <c r="U208" i="3"/>
  <c r="T208" i="3"/>
  <c r="S208" i="3"/>
  <c r="R208" i="3"/>
  <c r="Q208" i="3"/>
  <c r="P208" i="3"/>
  <c r="O208" i="3"/>
  <c r="N208" i="3"/>
  <c r="Y207" i="3"/>
  <c r="X207" i="3"/>
  <c r="W207" i="3"/>
  <c r="V207" i="3"/>
  <c r="U207" i="3"/>
  <c r="T207" i="3"/>
  <c r="S207" i="3"/>
  <c r="R207" i="3"/>
  <c r="Q207" i="3"/>
  <c r="P207" i="3"/>
  <c r="O207" i="3"/>
  <c r="N207" i="3"/>
  <c r="Y206" i="3"/>
  <c r="X206" i="3"/>
  <c r="W206" i="3"/>
  <c r="V206" i="3"/>
  <c r="U206" i="3"/>
  <c r="T206" i="3"/>
  <c r="S206" i="3"/>
  <c r="S204" i="3" s="1"/>
  <c r="R206" i="3"/>
  <c r="Q206" i="3"/>
  <c r="P206" i="3"/>
  <c r="O206" i="3"/>
  <c r="N206" i="3"/>
  <c r="Y205" i="3"/>
  <c r="X205" i="3"/>
  <c r="W205" i="3"/>
  <c r="V205" i="3"/>
  <c r="U205" i="3"/>
  <c r="U204" i="3" s="1"/>
  <c r="T205" i="3"/>
  <c r="T204" i="3" s="1"/>
  <c r="S205" i="3"/>
  <c r="R205" i="3"/>
  <c r="Q205" i="3"/>
  <c r="P205" i="3"/>
  <c r="O205" i="3"/>
  <c r="N205" i="3"/>
  <c r="R204" i="3"/>
  <c r="P204" i="3"/>
  <c r="O204" i="3"/>
  <c r="K203" i="3"/>
  <c r="Y202" i="3"/>
  <c r="X202" i="3"/>
  <c r="W202" i="3"/>
  <c r="V202" i="3"/>
  <c r="U202" i="3"/>
  <c r="T202" i="3"/>
  <c r="K202" i="3" s="1"/>
  <c r="S202" i="3"/>
  <c r="R202" i="3"/>
  <c r="Q202" i="3"/>
  <c r="P202" i="3"/>
  <c r="O202" i="3"/>
  <c r="N202" i="3"/>
  <c r="K201" i="3"/>
  <c r="U200" i="3"/>
  <c r="R200" i="3"/>
  <c r="Y199" i="3"/>
  <c r="X199" i="3"/>
  <c r="X200" i="3" s="1"/>
  <c r="W199" i="3"/>
  <c r="W200" i="3" s="1"/>
  <c r="V199" i="3"/>
  <c r="V200" i="3" s="1"/>
  <c r="U199" i="3"/>
  <c r="T199" i="3"/>
  <c r="T200" i="3" s="1"/>
  <c r="S199" i="3"/>
  <c r="R199" i="3"/>
  <c r="Q199" i="3"/>
  <c r="Q200" i="3" s="1"/>
  <c r="P199" i="3"/>
  <c r="O199" i="3"/>
  <c r="N199" i="3"/>
  <c r="N200" i="3" s="1"/>
  <c r="Y198" i="3"/>
  <c r="Y200" i="3" s="1"/>
  <c r="X198" i="3"/>
  <c r="W198" i="3"/>
  <c r="V198" i="3"/>
  <c r="U198" i="3"/>
  <c r="T198" i="3"/>
  <c r="S198" i="3"/>
  <c r="S200" i="3" s="1"/>
  <c r="R198" i="3"/>
  <c r="Q198" i="3"/>
  <c r="P198" i="3"/>
  <c r="P200" i="3" s="1"/>
  <c r="O198" i="3"/>
  <c r="N198" i="3"/>
  <c r="M198" i="3"/>
  <c r="K197" i="3"/>
  <c r="K196" i="3"/>
  <c r="K195" i="3"/>
  <c r="K194" i="3"/>
  <c r="Y193" i="3"/>
  <c r="X193" i="3"/>
  <c r="U193" i="3"/>
  <c r="Q193" i="3"/>
  <c r="Y192" i="3"/>
  <c r="X192" i="3"/>
  <c r="W192" i="3"/>
  <c r="V192" i="3"/>
  <c r="V193" i="3" s="1"/>
  <c r="U192" i="3"/>
  <c r="T192" i="3"/>
  <c r="S192" i="3"/>
  <c r="R192" i="3"/>
  <c r="Q192" i="3"/>
  <c r="P192" i="3"/>
  <c r="O192" i="3"/>
  <c r="N192" i="3"/>
  <c r="N193" i="3" s="1"/>
  <c r="Y191" i="3"/>
  <c r="X191" i="3"/>
  <c r="W191" i="3"/>
  <c r="V191" i="3"/>
  <c r="U191" i="3"/>
  <c r="T191" i="3"/>
  <c r="S191" i="3"/>
  <c r="S193" i="3" s="1"/>
  <c r="R191" i="3"/>
  <c r="Q191" i="3"/>
  <c r="P191" i="3"/>
  <c r="P193" i="3" s="1"/>
  <c r="O191" i="3"/>
  <c r="N191" i="3"/>
  <c r="M191" i="3"/>
  <c r="K190" i="3"/>
  <c r="Q189" i="3"/>
  <c r="P189" i="3"/>
  <c r="M189" i="3"/>
  <c r="X188" i="3"/>
  <c r="X189" i="3" s="1"/>
  <c r="V188" i="3"/>
  <c r="T188" i="3"/>
  <c r="S188" i="3"/>
  <c r="S189" i="3" s="1"/>
  <c r="Q188" i="3"/>
  <c r="P188" i="3"/>
  <c r="Y187" i="3"/>
  <c r="X187" i="3"/>
  <c r="W187" i="3"/>
  <c r="W188" i="3" s="1"/>
  <c r="V187" i="3"/>
  <c r="V189" i="3" s="1"/>
  <c r="U187" i="3"/>
  <c r="U188" i="3" s="1"/>
  <c r="T187" i="3"/>
  <c r="S187" i="3"/>
  <c r="R187" i="3"/>
  <c r="R188" i="3" s="1"/>
  <c r="Q187" i="3"/>
  <c r="P187" i="3"/>
  <c r="O187" i="3"/>
  <c r="N187" i="3"/>
  <c r="N188" i="3" s="1"/>
  <c r="K186" i="3"/>
  <c r="X185" i="3"/>
  <c r="U185" i="3"/>
  <c r="Q185" i="3"/>
  <c r="M185" i="3"/>
  <c r="W184" i="3"/>
  <c r="W185" i="3" s="1"/>
  <c r="T184" i="3"/>
  <c r="T185" i="3" s="1"/>
  <c r="S184" i="3"/>
  <c r="R184" i="3"/>
  <c r="Q184" i="3"/>
  <c r="P184" i="3"/>
  <c r="P185" i="3" s="1"/>
  <c r="O184" i="3"/>
  <c r="N184" i="3"/>
  <c r="Y183" i="3"/>
  <c r="Y184" i="3" s="1"/>
  <c r="Y185" i="3" s="1"/>
  <c r="X183" i="3"/>
  <c r="X184" i="3" s="1"/>
  <c r="W183" i="3"/>
  <c r="V183" i="3"/>
  <c r="U183" i="3"/>
  <c r="U184" i="3" s="1"/>
  <c r="T183" i="3"/>
  <c r="S183" i="3"/>
  <c r="R183" i="3"/>
  <c r="Q183" i="3"/>
  <c r="P183" i="3"/>
  <c r="O183" i="3"/>
  <c r="N183" i="3"/>
  <c r="K182" i="3"/>
  <c r="K181" i="3"/>
  <c r="K180" i="3"/>
  <c r="K179" i="3"/>
  <c r="Y177" i="3"/>
  <c r="X177" i="3"/>
  <c r="W177" i="3"/>
  <c r="V177" i="3"/>
  <c r="U177" i="3"/>
  <c r="T177" i="3"/>
  <c r="S177" i="3"/>
  <c r="R177" i="3"/>
  <c r="Q177" i="3"/>
  <c r="P177" i="3"/>
  <c r="O177" i="3"/>
  <c r="N177" i="3"/>
  <c r="Y176" i="3"/>
  <c r="X176" i="3"/>
  <c r="W176" i="3"/>
  <c r="V176" i="3"/>
  <c r="U176" i="3"/>
  <c r="T176" i="3"/>
  <c r="S176" i="3"/>
  <c r="S178" i="3" s="1"/>
  <c r="R176" i="3"/>
  <c r="R178" i="3" s="1"/>
  <c r="Q176" i="3"/>
  <c r="P176" i="3"/>
  <c r="O176" i="3"/>
  <c r="N176" i="3"/>
  <c r="K176" i="3" s="1"/>
  <c r="Y173" i="3"/>
  <c r="X173" i="3"/>
  <c r="W173" i="3"/>
  <c r="V173" i="3"/>
  <c r="U173" i="3"/>
  <c r="T173" i="3"/>
  <c r="S173" i="3"/>
  <c r="R173" i="3"/>
  <c r="Q173" i="3"/>
  <c r="P173" i="3"/>
  <c r="O173" i="3"/>
  <c r="N173" i="3"/>
  <c r="K172" i="3"/>
  <c r="K171" i="3"/>
  <c r="K170" i="3"/>
  <c r="K169" i="3"/>
  <c r="V167" i="3"/>
  <c r="V168" i="3" s="1"/>
  <c r="T167" i="3"/>
  <c r="R167" i="3"/>
  <c r="Q167" i="3"/>
  <c r="O167" i="3"/>
  <c r="N167" i="3"/>
  <c r="R166" i="3"/>
  <c r="P166" i="3"/>
  <c r="Y165" i="3"/>
  <c r="X165" i="3"/>
  <c r="W165" i="3"/>
  <c r="W166" i="3" s="1"/>
  <c r="V165" i="3"/>
  <c r="V166" i="3" s="1"/>
  <c r="U165" i="3"/>
  <c r="T165" i="3"/>
  <c r="T166" i="3" s="1"/>
  <c r="S165" i="3"/>
  <c r="R165" i="3"/>
  <c r="Q165" i="3"/>
  <c r="Q166" i="3" s="1"/>
  <c r="P165" i="3"/>
  <c r="O165" i="3"/>
  <c r="O166" i="3" s="1"/>
  <c r="N165" i="3"/>
  <c r="N166" i="3" s="1"/>
  <c r="Y162" i="3"/>
  <c r="V162" i="3"/>
  <c r="T162" i="3"/>
  <c r="S162" i="3"/>
  <c r="R162" i="3"/>
  <c r="O162" i="3"/>
  <c r="Y161" i="3"/>
  <c r="X161" i="3"/>
  <c r="X162" i="3" s="1"/>
  <c r="W161" i="3"/>
  <c r="W162" i="3" s="1"/>
  <c r="V161" i="3"/>
  <c r="U161" i="3"/>
  <c r="U162" i="3" s="1"/>
  <c r="T161" i="3"/>
  <c r="S161" i="3"/>
  <c r="R161" i="3"/>
  <c r="Q161" i="3"/>
  <c r="P161" i="3"/>
  <c r="O161" i="3"/>
  <c r="N161" i="3"/>
  <c r="Y159" i="3"/>
  <c r="X159" i="3"/>
  <c r="W159" i="3"/>
  <c r="V159" i="3"/>
  <c r="V160" i="3" s="1"/>
  <c r="U159" i="3"/>
  <c r="U160" i="3" s="1"/>
  <c r="T159" i="3"/>
  <c r="S159" i="3"/>
  <c r="S160" i="3" s="1"/>
  <c r="R159" i="3"/>
  <c r="R160" i="3" s="1"/>
  <c r="Q159" i="3"/>
  <c r="P159" i="3"/>
  <c r="O159" i="3"/>
  <c r="N159" i="3"/>
  <c r="Y158" i="3"/>
  <c r="Y160" i="3" s="1"/>
  <c r="X158" i="3"/>
  <c r="W158" i="3"/>
  <c r="V158" i="3"/>
  <c r="U158" i="3"/>
  <c r="T158" i="3"/>
  <c r="S158" i="3"/>
  <c r="R158" i="3"/>
  <c r="Q158" i="3"/>
  <c r="Q160" i="3" s="1"/>
  <c r="P158" i="3"/>
  <c r="P160" i="3" s="1"/>
  <c r="O158" i="3"/>
  <c r="N158" i="3"/>
  <c r="M158" i="3"/>
  <c r="K157" i="3"/>
  <c r="K156" i="3"/>
  <c r="K155" i="3"/>
  <c r="K154" i="3"/>
  <c r="K153" i="3"/>
  <c r="K152" i="3"/>
  <c r="Y151" i="3"/>
  <c r="X151" i="3"/>
  <c r="Y150" i="3"/>
  <c r="X150" i="3"/>
  <c r="W150" i="3"/>
  <c r="W151" i="3" s="1"/>
  <c r="V150" i="3"/>
  <c r="U150" i="3"/>
  <c r="U151" i="3" s="1"/>
  <c r="T150" i="3"/>
  <c r="T151" i="3" s="1"/>
  <c r="S150" i="3"/>
  <c r="R150" i="3"/>
  <c r="Q150" i="3"/>
  <c r="P150" i="3"/>
  <c r="O150" i="3"/>
  <c r="O151" i="3" s="1"/>
  <c r="N150" i="3"/>
  <c r="K150" i="3"/>
  <c r="Y149" i="3"/>
  <c r="X149" i="3"/>
  <c r="W149" i="3"/>
  <c r="V149" i="3"/>
  <c r="V151" i="3" s="1"/>
  <c r="U149" i="3"/>
  <c r="T149" i="3"/>
  <c r="S149" i="3"/>
  <c r="S151" i="3" s="1"/>
  <c r="R149" i="3"/>
  <c r="R151" i="3" s="1"/>
  <c r="Q149" i="3"/>
  <c r="Q151" i="3" s="1"/>
  <c r="P149" i="3"/>
  <c r="P151" i="3" s="1"/>
  <c r="O149" i="3"/>
  <c r="N149" i="3"/>
  <c r="K148" i="3"/>
  <c r="Y145" i="3"/>
  <c r="X145" i="3"/>
  <c r="W145" i="3"/>
  <c r="V145" i="3"/>
  <c r="U145" i="3"/>
  <c r="T145" i="3"/>
  <c r="S145" i="3"/>
  <c r="R145" i="3"/>
  <c r="Q145" i="3"/>
  <c r="P145" i="3"/>
  <c r="O145" i="3"/>
  <c r="N145" i="3"/>
  <c r="K144" i="3"/>
  <c r="X143" i="3"/>
  <c r="X142" i="3" s="1"/>
  <c r="T143" i="3"/>
  <c r="T142" i="3" s="1"/>
  <c r="Y141" i="3"/>
  <c r="X141" i="3"/>
  <c r="W141" i="3"/>
  <c r="V141" i="3"/>
  <c r="N141" i="3"/>
  <c r="Y140" i="3"/>
  <c r="X140" i="3"/>
  <c r="W140" i="3"/>
  <c r="V140" i="3"/>
  <c r="U140" i="3"/>
  <c r="T140" i="3"/>
  <c r="T141" i="3" s="1"/>
  <c r="S140" i="3"/>
  <c r="R140" i="3"/>
  <c r="Q140" i="3"/>
  <c r="P140" i="3"/>
  <c r="O140" i="3"/>
  <c r="O141" i="3" s="1"/>
  <c r="N140" i="3"/>
  <c r="K139" i="3"/>
  <c r="Y138" i="3"/>
  <c r="X138" i="3"/>
  <c r="W138" i="3"/>
  <c r="R138" i="3"/>
  <c r="Q138" i="3"/>
  <c r="P138" i="3"/>
  <c r="O138" i="3"/>
  <c r="N138" i="3"/>
  <c r="M138" i="3"/>
  <c r="Y137" i="3"/>
  <c r="X137" i="3"/>
  <c r="W137" i="3"/>
  <c r="V137" i="3"/>
  <c r="V138" i="3" s="1"/>
  <c r="U137" i="3"/>
  <c r="U138" i="3" s="1"/>
  <c r="T137" i="3"/>
  <c r="T138" i="3" s="1"/>
  <c r="S137" i="3"/>
  <c r="S138" i="3" s="1"/>
  <c r="R137" i="3"/>
  <c r="Q137" i="3"/>
  <c r="P137" i="3"/>
  <c r="O137" i="3"/>
  <c r="N137" i="3"/>
  <c r="Y136" i="3"/>
  <c r="X136" i="3"/>
  <c r="W136" i="3"/>
  <c r="V136" i="3"/>
  <c r="U136" i="3"/>
  <c r="K136" i="3" s="1"/>
  <c r="T136" i="3"/>
  <c r="S136" i="3"/>
  <c r="R136" i="3"/>
  <c r="Q136" i="3"/>
  <c r="P136" i="3"/>
  <c r="O136" i="3"/>
  <c r="N136" i="3"/>
  <c r="K135" i="3"/>
  <c r="V134" i="3"/>
  <c r="Y133" i="3"/>
  <c r="X133" i="3"/>
  <c r="W133" i="3"/>
  <c r="V133" i="3"/>
  <c r="U133" i="3"/>
  <c r="U134" i="3" s="1"/>
  <c r="T133" i="3"/>
  <c r="Y132" i="3"/>
  <c r="X132" i="3"/>
  <c r="W132" i="3"/>
  <c r="V132" i="3"/>
  <c r="U132" i="3"/>
  <c r="T132" i="3"/>
  <c r="M132" i="3"/>
  <c r="Y131" i="3"/>
  <c r="X131" i="3"/>
  <c r="W131" i="3"/>
  <c r="V131" i="3"/>
  <c r="U131" i="3"/>
  <c r="T131" i="3"/>
  <c r="K130" i="3"/>
  <c r="M128" i="3"/>
  <c r="Y125" i="3"/>
  <c r="Y126" i="3" s="1"/>
  <c r="V125" i="3"/>
  <c r="V126" i="3" s="1"/>
  <c r="N124" i="3"/>
  <c r="M123" i="3"/>
  <c r="K123" i="3"/>
  <c r="Y122" i="3"/>
  <c r="V122" i="3"/>
  <c r="S122" i="3"/>
  <c r="U125" i="3"/>
  <c r="U126" i="3" s="1"/>
  <c r="T122" i="3"/>
  <c r="S125" i="3"/>
  <c r="S126" i="3" s="1"/>
  <c r="R124" i="3"/>
  <c r="Q125" i="3"/>
  <c r="P122" i="3"/>
  <c r="S120" i="3"/>
  <c r="R120" i="3"/>
  <c r="Q120" i="3"/>
  <c r="P120" i="3"/>
  <c r="O120" i="3"/>
  <c r="N120" i="3"/>
  <c r="K120" i="3" s="1"/>
  <c r="M119" i="3"/>
  <c r="K119" i="3"/>
  <c r="Y118" i="3"/>
  <c r="X118" i="3"/>
  <c r="W118" i="3"/>
  <c r="V118" i="3"/>
  <c r="U118" i="3"/>
  <c r="T118" i="3"/>
  <c r="S118" i="3"/>
  <c r="R118" i="3"/>
  <c r="Q118" i="3"/>
  <c r="P118" i="3"/>
  <c r="O118" i="3"/>
  <c r="N118" i="3"/>
  <c r="K117" i="3"/>
  <c r="V115" i="3"/>
  <c r="V116" i="3" s="1"/>
  <c r="U115" i="3"/>
  <c r="U116" i="3" s="1"/>
  <c r="P115" i="3"/>
  <c r="P116" i="3" s="1"/>
  <c r="M114" i="3"/>
  <c r="K114" i="3"/>
  <c r="X113" i="3"/>
  <c r="V113" i="3"/>
  <c r="U113" i="3"/>
  <c r="S113" i="3"/>
  <c r="Q113" i="3"/>
  <c r="P113" i="3"/>
  <c r="X115" i="3"/>
  <c r="X116" i="3" s="1"/>
  <c r="W113" i="3"/>
  <c r="S115" i="3"/>
  <c r="S116" i="3" s="1"/>
  <c r="R115" i="3"/>
  <c r="R116" i="3" s="1"/>
  <c r="Q115" i="3"/>
  <c r="Q116" i="3" s="1"/>
  <c r="O115" i="3"/>
  <c r="O116" i="3" s="1"/>
  <c r="M111" i="3"/>
  <c r="K111" i="3"/>
  <c r="Y110" i="3"/>
  <c r="X110" i="3"/>
  <c r="W110" i="3"/>
  <c r="V110" i="3"/>
  <c r="U110" i="3"/>
  <c r="T110" i="3"/>
  <c r="S110" i="3"/>
  <c r="R110" i="3"/>
  <c r="Q110" i="3"/>
  <c r="P110" i="3"/>
  <c r="O110" i="3"/>
  <c r="N110" i="3"/>
  <c r="K109" i="3"/>
  <c r="K108" i="3"/>
  <c r="K107" i="3"/>
  <c r="Y106" i="3"/>
  <c r="U106" i="3"/>
  <c r="T106" i="3"/>
  <c r="S106" i="3"/>
  <c r="R106" i="3"/>
  <c r="Q106" i="3"/>
  <c r="O106" i="3"/>
  <c r="Y105" i="3"/>
  <c r="X105" i="3"/>
  <c r="X106" i="3" s="1"/>
  <c r="W105" i="3"/>
  <c r="W106" i="3" s="1"/>
  <c r="V105" i="3"/>
  <c r="V106" i="3" s="1"/>
  <c r="U105" i="3"/>
  <c r="T105" i="3"/>
  <c r="S105" i="3"/>
  <c r="R105" i="3"/>
  <c r="Q105" i="3"/>
  <c r="P105" i="3"/>
  <c r="P106" i="3" s="1"/>
  <c r="O105" i="3"/>
  <c r="N105" i="3"/>
  <c r="Y104" i="3"/>
  <c r="X104" i="3"/>
  <c r="W104" i="3"/>
  <c r="V104" i="3"/>
  <c r="U104" i="3"/>
  <c r="T104" i="3"/>
  <c r="S104" i="3"/>
  <c r="R104" i="3"/>
  <c r="Q104" i="3"/>
  <c r="P104" i="3"/>
  <c r="O104" i="3"/>
  <c r="N104" i="3"/>
  <c r="Y103" i="3"/>
  <c r="X103" i="3"/>
  <c r="W103" i="3"/>
  <c r="V103" i="3"/>
  <c r="U103" i="3"/>
  <c r="T103" i="3"/>
  <c r="S103" i="3"/>
  <c r="R103" i="3"/>
  <c r="Q103" i="3"/>
  <c r="P103" i="3"/>
  <c r="O103" i="3"/>
  <c r="N103" i="3"/>
  <c r="Y102" i="3"/>
  <c r="X102" i="3"/>
  <c r="W102" i="3"/>
  <c r="V102" i="3"/>
  <c r="U102" i="3"/>
  <c r="T102" i="3"/>
  <c r="S102" i="3"/>
  <c r="R102" i="3"/>
  <c r="Q102" i="3"/>
  <c r="P102" i="3"/>
  <c r="O102" i="3"/>
  <c r="N102" i="3"/>
  <c r="K101" i="3"/>
  <c r="Y99" i="3"/>
  <c r="W99" i="3"/>
  <c r="U99" i="3"/>
  <c r="Y98" i="3"/>
  <c r="W98" i="3"/>
  <c r="W100" i="3" s="1"/>
  <c r="M98" i="3"/>
  <c r="Y97" i="3"/>
  <c r="X97" i="3"/>
  <c r="W97" i="3"/>
  <c r="V97" i="3"/>
  <c r="U97" i="3"/>
  <c r="U98" i="3" s="1"/>
  <c r="T97" i="3"/>
  <c r="T96" i="3"/>
  <c r="R96" i="3"/>
  <c r="Q96" i="3"/>
  <c r="P96" i="3"/>
  <c r="Y95" i="3"/>
  <c r="Y96" i="3" s="1"/>
  <c r="X95" i="3"/>
  <c r="X96" i="3" s="1"/>
  <c r="W95" i="3"/>
  <c r="W96" i="3" s="1"/>
  <c r="V95" i="3"/>
  <c r="V96" i="3" s="1"/>
  <c r="U95" i="3"/>
  <c r="U96" i="3" s="1"/>
  <c r="T95" i="3"/>
  <c r="S95" i="3"/>
  <c r="R95" i="3"/>
  <c r="Q95" i="3"/>
  <c r="P95" i="3"/>
  <c r="O95" i="3"/>
  <c r="O96" i="3" s="1"/>
  <c r="N95" i="3"/>
  <c r="N96" i="3" s="1"/>
  <c r="K94" i="3"/>
  <c r="K93" i="3"/>
  <c r="K92" i="3"/>
  <c r="Y91" i="3"/>
  <c r="V91" i="3"/>
  <c r="T91" i="3"/>
  <c r="S91" i="3"/>
  <c r="R91" i="3"/>
  <c r="Q91" i="3"/>
  <c r="O91" i="3"/>
  <c r="N91" i="3"/>
  <c r="Y90" i="3"/>
  <c r="W90" i="3"/>
  <c r="U90" i="3"/>
  <c r="S90" i="3"/>
  <c r="R90" i="3"/>
  <c r="P90" i="3"/>
  <c r="O90" i="3"/>
  <c r="M90" i="3"/>
  <c r="V89" i="3"/>
  <c r="U89" i="3"/>
  <c r="S89" i="3"/>
  <c r="R89" i="3"/>
  <c r="P89" i="3"/>
  <c r="O89" i="3"/>
  <c r="Y88" i="3"/>
  <c r="Y89" i="3" s="1"/>
  <c r="X88" i="3"/>
  <c r="W88" i="3"/>
  <c r="V88" i="3"/>
  <c r="V90" i="3" s="1"/>
  <c r="U88" i="3"/>
  <c r="U91" i="3" s="1"/>
  <c r="T88" i="3"/>
  <c r="T89" i="3" s="1"/>
  <c r="S88" i="3"/>
  <c r="R88" i="3"/>
  <c r="Q88" i="3"/>
  <c r="P88" i="3"/>
  <c r="P91" i="3" s="1"/>
  <c r="O88" i="3"/>
  <c r="N88" i="3"/>
  <c r="Y87" i="3"/>
  <c r="X87" i="3"/>
  <c r="W87" i="3"/>
  <c r="V87" i="3"/>
  <c r="U87" i="3"/>
  <c r="T87" i="3"/>
  <c r="S87" i="3"/>
  <c r="R87" i="3"/>
  <c r="Q87" i="3"/>
  <c r="P87" i="3"/>
  <c r="O87" i="3"/>
  <c r="N87" i="3"/>
  <c r="Y86" i="3"/>
  <c r="X86" i="3"/>
  <c r="W86" i="3"/>
  <c r="V86" i="3"/>
  <c r="U86" i="3"/>
  <c r="T86" i="3"/>
  <c r="S86" i="3"/>
  <c r="R86" i="3"/>
  <c r="Q86" i="3"/>
  <c r="P86" i="3"/>
  <c r="O86" i="3"/>
  <c r="N86" i="3"/>
  <c r="K86" i="3"/>
  <c r="Y85" i="3"/>
  <c r="X85" i="3"/>
  <c r="W85" i="3"/>
  <c r="V85" i="3"/>
  <c r="U85" i="3"/>
  <c r="T85" i="3"/>
  <c r="S85" i="3"/>
  <c r="R85" i="3"/>
  <c r="Q85" i="3"/>
  <c r="P85" i="3"/>
  <c r="O85" i="3"/>
  <c r="N85" i="3"/>
  <c r="M85" i="3"/>
  <c r="Y84" i="3"/>
  <c r="X84" i="3"/>
  <c r="W84" i="3"/>
  <c r="V84" i="3"/>
  <c r="U84" i="3"/>
  <c r="T84" i="3"/>
  <c r="S84" i="3"/>
  <c r="R84" i="3"/>
  <c r="Q84" i="3"/>
  <c r="P84" i="3"/>
  <c r="O84" i="3"/>
  <c r="N84" i="3"/>
  <c r="K83" i="3"/>
  <c r="K82" i="3"/>
  <c r="K81" i="3"/>
  <c r="K80" i="3"/>
  <c r="Y79" i="3"/>
  <c r="Y77" i="3" s="1"/>
  <c r="X79" i="3"/>
  <c r="Q79" i="3"/>
  <c r="Q77" i="3" s="1"/>
  <c r="P79" i="3"/>
  <c r="O79" i="3"/>
  <c r="O77" i="3" s="1"/>
  <c r="N79" i="3"/>
  <c r="K78" i="3"/>
  <c r="X77" i="3"/>
  <c r="P77" i="3"/>
  <c r="N77" i="3"/>
  <c r="M77" i="3"/>
  <c r="N75" i="3"/>
  <c r="K74" i="3"/>
  <c r="W72" i="3"/>
  <c r="R72" i="3"/>
  <c r="Q72" i="3"/>
  <c r="Q73" i="3" s="1"/>
  <c r="P72" i="3"/>
  <c r="Y71" i="3"/>
  <c r="X71" i="3"/>
  <c r="Q71" i="3"/>
  <c r="P71" i="3"/>
  <c r="O71" i="3"/>
  <c r="N71" i="3"/>
  <c r="N69" i="3" s="1"/>
  <c r="K70" i="3"/>
  <c r="Y69" i="3"/>
  <c r="X69" i="3"/>
  <c r="Q69" i="3"/>
  <c r="P69" i="3"/>
  <c r="O69" i="3"/>
  <c r="M69" i="3"/>
  <c r="T68" i="3"/>
  <c r="T71" i="3" s="1"/>
  <c r="T69" i="3" s="1"/>
  <c r="N67" i="3"/>
  <c r="K66" i="3"/>
  <c r="Y65" i="3"/>
  <c r="V65" i="3"/>
  <c r="T65" i="3"/>
  <c r="Y72" i="3"/>
  <c r="Y73" i="3" s="1"/>
  <c r="W68" i="3"/>
  <c r="W71" i="3" s="1"/>
  <c r="W69" i="3" s="1"/>
  <c r="T72" i="3"/>
  <c r="S65" i="3"/>
  <c r="Q65" i="3"/>
  <c r="P65" i="3"/>
  <c r="N72" i="3"/>
  <c r="Y63" i="3"/>
  <c r="X63" i="3"/>
  <c r="T63" i="3"/>
  <c r="T61" i="3" s="1"/>
  <c r="Q63" i="3"/>
  <c r="Q61" i="3" s="1"/>
  <c r="P63" i="3"/>
  <c r="P61" i="3" s="1"/>
  <c r="O63" i="3"/>
  <c r="O61" i="3" s="1"/>
  <c r="N63" i="3"/>
  <c r="N61" i="3" s="1"/>
  <c r="K62" i="3"/>
  <c r="Y61" i="3"/>
  <c r="X61" i="3"/>
  <c r="M61" i="3"/>
  <c r="W60" i="3"/>
  <c r="V60" i="3"/>
  <c r="V63" i="3" s="1"/>
  <c r="V61" i="3" s="1"/>
  <c r="U60" i="3"/>
  <c r="T60" i="3"/>
  <c r="S60" i="3"/>
  <c r="R60" i="3"/>
  <c r="S59" i="3"/>
  <c r="R59" i="3"/>
  <c r="Q59" i="3"/>
  <c r="P59" i="3"/>
  <c r="O59" i="3"/>
  <c r="N59" i="3"/>
  <c r="K58" i="3"/>
  <c r="Y57" i="3"/>
  <c r="X57" i="3"/>
  <c r="W57" i="3"/>
  <c r="V57" i="3"/>
  <c r="U57" i="3"/>
  <c r="T57" i="3"/>
  <c r="S57" i="3"/>
  <c r="R57" i="3"/>
  <c r="Q57" i="3"/>
  <c r="P57" i="3"/>
  <c r="O57" i="3"/>
  <c r="N57" i="3"/>
  <c r="K56" i="3"/>
  <c r="Y55" i="3"/>
  <c r="X55" i="3"/>
  <c r="W55" i="3"/>
  <c r="V55" i="3"/>
  <c r="U55" i="3"/>
  <c r="T55" i="3"/>
  <c r="S55" i="3"/>
  <c r="R55" i="3"/>
  <c r="K55" i="3" s="1"/>
  <c r="Q55" i="3"/>
  <c r="P55" i="3"/>
  <c r="O55" i="3"/>
  <c r="N55" i="3"/>
  <c r="K54" i="3"/>
  <c r="Y53" i="3"/>
  <c r="X53" i="3"/>
  <c r="U53" i="3"/>
  <c r="T53" i="3"/>
  <c r="S53" i="3"/>
  <c r="Q53" i="3"/>
  <c r="P53" i="3"/>
  <c r="W53" i="3"/>
  <c r="V53" i="3"/>
  <c r="R53" i="3"/>
  <c r="O53" i="3"/>
  <c r="N53" i="3"/>
  <c r="Y51" i="3"/>
  <c r="X51" i="3"/>
  <c r="W51" i="3"/>
  <c r="V51" i="3"/>
  <c r="U51" i="3"/>
  <c r="T51" i="3"/>
  <c r="S51" i="3"/>
  <c r="R51" i="3"/>
  <c r="Q51" i="3"/>
  <c r="P51" i="3"/>
  <c r="O51" i="3"/>
  <c r="N51" i="3"/>
  <c r="K50" i="3"/>
  <c r="K49" i="3"/>
  <c r="K48" i="3"/>
  <c r="K47" i="3"/>
  <c r="Y46" i="3"/>
  <c r="X46" i="3"/>
  <c r="W46" i="3"/>
  <c r="V46" i="3"/>
  <c r="U46" i="3"/>
  <c r="T46" i="3"/>
  <c r="K46" i="3" s="1"/>
  <c r="S46" i="3"/>
  <c r="R46" i="3"/>
  <c r="Q46" i="3"/>
  <c r="K45" i="3"/>
  <c r="K44" i="3"/>
  <c r="Y43" i="3"/>
  <c r="Y143" i="3" s="1"/>
  <c r="Y142" i="3" s="1"/>
  <c r="X43" i="3"/>
  <c r="W43" i="3"/>
  <c r="U43" i="3"/>
  <c r="U147" i="3" s="1"/>
  <c r="U146" i="3" s="1"/>
  <c r="P43" i="3"/>
  <c r="K42" i="3"/>
  <c r="Y41" i="3"/>
  <c r="X41" i="3"/>
  <c r="W41" i="3"/>
  <c r="V41" i="3"/>
  <c r="V43" i="3" s="1"/>
  <c r="V143" i="3" s="1"/>
  <c r="U41" i="3"/>
  <c r="T41" i="3"/>
  <c r="T43" i="3" s="1"/>
  <c r="S41" i="3"/>
  <c r="S43" i="3" s="1"/>
  <c r="R41" i="3"/>
  <c r="R43" i="3" s="1"/>
  <c r="R164" i="3" s="1"/>
  <c r="Q41" i="3"/>
  <c r="Q43" i="3" s="1"/>
  <c r="P41" i="3"/>
  <c r="O41" i="3"/>
  <c r="O43" i="3" s="1"/>
  <c r="N41" i="3"/>
  <c r="M41" i="3"/>
  <c r="K40" i="3"/>
  <c r="X39" i="3"/>
  <c r="W39" i="3"/>
  <c r="V39" i="3"/>
  <c r="K39" i="3" s="1"/>
  <c r="U39" i="3"/>
  <c r="S39" i="3"/>
  <c r="R39" i="3"/>
  <c r="Q39" i="3"/>
  <c r="Y38" i="3"/>
  <c r="Y39" i="3" s="1"/>
  <c r="X38" i="3"/>
  <c r="W38" i="3"/>
  <c r="V38" i="3"/>
  <c r="U38" i="3"/>
  <c r="T38" i="3"/>
  <c r="T39" i="3" s="1"/>
  <c r="S38" i="3"/>
  <c r="R38" i="3"/>
  <c r="Q38" i="3"/>
  <c r="P38" i="3"/>
  <c r="P39" i="3" s="1"/>
  <c r="O38" i="3"/>
  <c r="O39" i="3" s="1"/>
  <c r="N38" i="3"/>
  <c r="N39" i="3" s="1"/>
  <c r="K37" i="3"/>
  <c r="K36" i="3"/>
  <c r="K35" i="3"/>
  <c r="U34" i="3"/>
  <c r="U32" i="3" s="1"/>
  <c r="K33" i="3"/>
  <c r="M32" i="3"/>
  <c r="W31" i="3"/>
  <c r="X34" i="3"/>
  <c r="X32" i="3" s="1"/>
  <c r="T20" i="3"/>
  <c r="Y29" i="3"/>
  <c r="Y27" i="3" s="1"/>
  <c r="X29" i="3"/>
  <c r="X27" i="3" s="1"/>
  <c r="W29" i="3"/>
  <c r="V29" i="3"/>
  <c r="U29" i="3"/>
  <c r="T29" i="3"/>
  <c r="S29" i="3"/>
  <c r="R29" i="3"/>
  <c r="Q29" i="3"/>
  <c r="Q27" i="3" s="1"/>
  <c r="Q20" i="3" s="1"/>
  <c r="P29" i="3"/>
  <c r="P27" i="3" s="1"/>
  <c r="P20" i="3" s="1"/>
  <c r="O29" i="3"/>
  <c r="N29" i="3"/>
  <c r="N27" i="3" s="1"/>
  <c r="K28" i="3"/>
  <c r="W27" i="3"/>
  <c r="W34" i="3" s="1"/>
  <c r="W32" i="3" s="1"/>
  <c r="V27" i="3"/>
  <c r="U27" i="3"/>
  <c r="U31" i="3" s="1"/>
  <c r="T27" i="3"/>
  <c r="S27" i="3"/>
  <c r="S31" i="3" s="1"/>
  <c r="R27" i="3"/>
  <c r="M27" i="3"/>
  <c r="Y26" i="3"/>
  <c r="X26" i="3"/>
  <c r="W26" i="3"/>
  <c r="V26" i="3"/>
  <c r="U26" i="3"/>
  <c r="T26" i="3"/>
  <c r="S26" i="3"/>
  <c r="R26" i="3"/>
  <c r="Q26" i="3"/>
  <c r="P26" i="3"/>
  <c r="O26" i="3"/>
  <c r="N26" i="3"/>
  <c r="K25" i="3"/>
  <c r="K23" i="3"/>
  <c r="M22" i="3"/>
  <c r="Q18" i="3"/>
  <c r="Q19" i="3" s="1"/>
  <c r="P18" i="3"/>
  <c r="P19" i="3" s="1"/>
  <c r="Y17" i="3"/>
  <c r="Y18" i="3" s="1"/>
  <c r="Y19" i="3" s="1"/>
  <c r="X17" i="3"/>
  <c r="X18" i="3" s="1"/>
  <c r="X19" i="3" s="1"/>
  <c r="V17" i="3"/>
  <c r="V18" i="3" s="1"/>
  <c r="V19" i="3" s="1"/>
  <c r="Q17" i="3"/>
  <c r="P17" i="3"/>
  <c r="O17" i="3"/>
  <c r="O18" i="3" s="1"/>
  <c r="O19" i="3" s="1"/>
  <c r="N17" i="3"/>
  <c r="N18" i="3" s="1"/>
  <c r="K16" i="3"/>
  <c r="K15" i="3"/>
  <c r="Y14" i="3"/>
  <c r="X14" i="3"/>
  <c r="W14" i="3"/>
  <c r="V14" i="3"/>
  <c r="K14" i="3" s="1"/>
  <c r="U14" i="3"/>
  <c r="T14" i="3"/>
  <c r="S14" i="3"/>
  <c r="R14" i="3"/>
  <c r="Q14" i="3"/>
  <c r="P14" i="3"/>
  <c r="O14" i="3"/>
  <c r="N14" i="3"/>
  <c r="K13" i="3"/>
  <c r="Y12" i="3"/>
  <c r="X12" i="3"/>
  <c r="W12" i="3"/>
  <c r="V12" i="3"/>
  <c r="U12" i="3"/>
  <c r="T12" i="3"/>
  <c r="R12" i="3"/>
  <c r="P12" i="3"/>
  <c r="S12" i="3"/>
  <c r="Q12" i="3"/>
  <c r="O12" i="3"/>
  <c r="N12" i="3"/>
  <c r="K10" i="3"/>
  <c r="K9" i="3"/>
  <c r="Y7" i="3"/>
  <c r="Y8" i="3" s="1"/>
  <c r="X7" i="3"/>
  <c r="W7" i="3"/>
  <c r="V7" i="3"/>
  <c r="U7" i="3"/>
  <c r="U8" i="3" s="1"/>
  <c r="T7" i="3"/>
  <c r="T8" i="3" s="1"/>
  <c r="S7" i="3"/>
  <c r="R7" i="3"/>
  <c r="R8" i="3" s="1"/>
  <c r="Q7" i="3"/>
  <c r="Q8" i="3" s="1"/>
  <c r="P7" i="3"/>
  <c r="P8" i="3" s="1"/>
  <c r="O7" i="3"/>
  <c r="N7" i="3"/>
  <c r="Y6" i="3"/>
  <c r="X6" i="3"/>
  <c r="X8" i="3" s="1"/>
  <c r="W6" i="3"/>
  <c r="V6" i="3"/>
  <c r="U6" i="3"/>
  <c r="T6" i="3"/>
  <c r="S6" i="3"/>
  <c r="R6" i="3"/>
  <c r="Q6" i="3"/>
  <c r="P6" i="3"/>
  <c r="O6" i="3"/>
  <c r="O8" i="3" s="1"/>
  <c r="N6" i="3"/>
  <c r="M6" i="3"/>
  <c r="K5" i="3"/>
  <c r="K4" i="3"/>
  <c r="K3" i="3"/>
  <c r="Y311" i="2"/>
  <c r="Y310" i="2" s="1"/>
  <c r="X311" i="2"/>
  <c r="X310" i="2" s="1"/>
  <c r="W311" i="2"/>
  <c r="V311" i="2"/>
  <c r="U311" i="2"/>
  <c r="U310" i="2" s="1"/>
  <c r="T311" i="2"/>
  <c r="T310" i="2" s="1"/>
  <c r="S311" i="2"/>
  <c r="R311" i="2"/>
  <c r="Q311" i="2"/>
  <c r="P311" i="2"/>
  <c r="O311" i="2"/>
  <c r="N311" i="2"/>
  <c r="W310" i="2"/>
  <c r="V310" i="2"/>
  <c r="S310" i="2"/>
  <c r="R310" i="2"/>
  <c r="Q310" i="2"/>
  <c r="K310" i="2" s="1"/>
  <c r="P310" i="2"/>
  <c r="O310" i="2"/>
  <c r="N310" i="2"/>
  <c r="M310" i="2"/>
  <c r="Y309" i="2"/>
  <c r="X309" i="2"/>
  <c r="W309" i="2"/>
  <c r="V309" i="2"/>
  <c r="U309" i="2"/>
  <c r="T309" i="2"/>
  <c r="S309" i="2"/>
  <c r="R309" i="2"/>
  <c r="Q309" i="2"/>
  <c r="P309" i="2"/>
  <c r="O309" i="2"/>
  <c r="N309" i="2"/>
  <c r="K309" i="2"/>
  <c r="K308" i="2"/>
  <c r="K307" i="2"/>
  <c r="Y306" i="2"/>
  <c r="X306" i="2"/>
  <c r="W306" i="2"/>
  <c r="V306" i="2"/>
  <c r="T306" i="2"/>
  <c r="Q306" i="2"/>
  <c r="O306" i="2"/>
  <c r="N306" i="2"/>
  <c r="Y305" i="2"/>
  <c r="X305" i="2"/>
  <c r="W305" i="2"/>
  <c r="V305" i="2"/>
  <c r="U305" i="2"/>
  <c r="U306" i="2" s="1"/>
  <c r="T305" i="2"/>
  <c r="S305" i="2"/>
  <c r="S306" i="2" s="1"/>
  <c r="R305" i="2"/>
  <c r="R306" i="2" s="1"/>
  <c r="Q305" i="2"/>
  <c r="P305" i="2"/>
  <c r="P306" i="2" s="1"/>
  <c r="O305" i="2"/>
  <c r="N305" i="2"/>
  <c r="K304" i="2"/>
  <c r="U303" i="2"/>
  <c r="V302" i="2"/>
  <c r="U302" i="2"/>
  <c r="S302" i="2"/>
  <c r="S303" i="2" s="1"/>
  <c r="R302" i="2"/>
  <c r="Q302" i="2"/>
  <c r="N302" i="2"/>
  <c r="V301" i="2"/>
  <c r="U301" i="2"/>
  <c r="S301" i="2"/>
  <c r="Q301" i="2"/>
  <c r="N301" i="2"/>
  <c r="M301" i="2"/>
  <c r="Y300" i="2"/>
  <c r="Y301" i="2" s="1"/>
  <c r="X300" i="2"/>
  <c r="W300" i="2"/>
  <c r="V300" i="2"/>
  <c r="U300" i="2"/>
  <c r="T300" i="2"/>
  <c r="T301" i="2" s="1"/>
  <c r="S300" i="2"/>
  <c r="R300" i="2"/>
  <c r="Q300" i="2"/>
  <c r="P300" i="2"/>
  <c r="O300" i="2"/>
  <c r="N300" i="2"/>
  <c r="Y299" i="2"/>
  <c r="X299" i="2"/>
  <c r="M299" i="2"/>
  <c r="Y298" i="2"/>
  <c r="W298" i="2"/>
  <c r="S298" i="2"/>
  <c r="S299" i="2" s="1"/>
  <c r="R298" i="2"/>
  <c r="Q298" i="2"/>
  <c r="Q299" i="2" s="1"/>
  <c r="P298" i="2"/>
  <c r="Y297" i="2"/>
  <c r="X297" i="2"/>
  <c r="X298" i="2" s="1"/>
  <c r="W297" i="2"/>
  <c r="V297" i="2"/>
  <c r="U297" i="2"/>
  <c r="T297" i="2"/>
  <c r="S297" i="2"/>
  <c r="R297" i="2"/>
  <c r="Q297" i="2"/>
  <c r="P297" i="2"/>
  <c r="P299" i="2" s="1"/>
  <c r="O297" i="2"/>
  <c r="O298" i="2" s="1"/>
  <c r="N297" i="2"/>
  <c r="K296" i="2"/>
  <c r="T295" i="2"/>
  <c r="M295" i="2"/>
  <c r="X294" i="2"/>
  <c r="X295" i="2" s="1"/>
  <c r="V294" i="2"/>
  <c r="U294" i="2"/>
  <c r="S294" i="2"/>
  <c r="S295" i="2" s="1"/>
  <c r="R294" i="2"/>
  <c r="R295" i="2" s="1"/>
  <c r="Q294" i="2"/>
  <c r="Q295" i="2" s="1"/>
  <c r="P294" i="2"/>
  <c r="O294" i="2"/>
  <c r="Y293" i="2"/>
  <c r="X293" i="2"/>
  <c r="W293" i="2"/>
  <c r="V293" i="2"/>
  <c r="V295" i="2" s="1"/>
  <c r="U293" i="2"/>
  <c r="T293" i="2"/>
  <c r="T294" i="2" s="1"/>
  <c r="S293" i="2"/>
  <c r="R293" i="2"/>
  <c r="Q293" i="2"/>
  <c r="P293" i="2"/>
  <c r="P295" i="2" s="1"/>
  <c r="O293" i="2"/>
  <c r="O295" i="2" s="1"/>
  <c r="N293" i="2"/>
  <c r="K292" i="2"/>
  <c r="Y290" i="2"/>
  <c r="X290" i="2"/>
  <c r="W290" i="2"/>
  <c r="V290" i="2"/>
  <c r="U290" i="2"/>
  <c r="T290" i="2"/>
  <c r="S290" i="2"/>
  <c r="R290" i="2"/>
  <c r="Q290" i="2"/>
  <c r="P290" i="2"/>
  <c r="O290" i="2"/>
  <c r="N290" i="2"/>
  <c r="Y289" i="2"/>
  <c r="X289" i="2"/>
  <c r="X291" i="2" s="1"/>
  <c r="W289" i="2"/>
  <c r="V289" i="2"/>
  <c r="U289" i="2"/>
  <c r="T289" i="2"/>
  <c r="S289" i="2"/>
  <c r="R289" i="2"/>
  <c r="Q289" i="2"/>
  <c r="P289" i="2"/>
  <c r="O289" i="2"/>
  <c r="N289" i="2"/>
  <c r="M289" i="2"/>
  <c r="K288" i="2"/>
  <c r="K287" i="2"/>
  <c r="K286" i="2"/>
  <c r="X285" i="2"/>
  <c r="S285" i="2"/>
  <c r="P285" i="2"/>
  <c r="M285" i="2"/>
  <c r="X284" i="2"/>
  <c r="U284" i="2"/>
  <c r="U285" i="2" s="1"/>
  <c r="S284" i="2"/>
  <c r="R284" i="2"/>
  <c r="R285" i="2" s="1"/>
  <c r="Q284" i="2"/>
  <c r="Q285" i="2" s="1"/>
  <c r="Y283" i="2"/>
  <c r="Y284" i="2" s="1"/>
  <c r="X283" i="2"/>
  <c r="W283" i="2"/>
  <c r="V283" i="2"/>
  <c r="U283" i="2"/>
  <c r="T283" i="2"/>
  <c r="T284" i="2" s="1"/>
  <c r="S283" i="2"/>
  <c r="R283" i="2"/>
  <c r="Q283" i="2"/>
  <c r="P283" i="2"/>
  <c r="P284" i="2" s="1"/>
  <c r="O283" i="2"/>
  <c r="O284" i="2" s="1"/>
  <c r="N283" i="2"/>
  <c r="N284" i="2" s="1"/>
  <c r="H283" i="2"/>
  <c r="K282" i="2"/>
  <c r="Y281" i="2"/>
  <c r="X281" i="2"/>
  <c r="V281" i="2"/>
  <c r="Q281" i="2"/>
  <c r="O281" i="2"/>
  <c r="M281" i="2"/>
  <c r="X280" i="2"/>
  <c r="V280" i="2"/>
  <c r="U280" i="2"/>
  <c r="U281" i="2" s="1"/>
  <c r="Q280" i="2"/>
  <c r="P280" i="2"/>
  <c r="N280" i="2"/>
  <c r="Y279" i="2"/>
  <c r="Y280" i="2" s="1"/>
  <c r="X279" i="2"/>
  <c r="W279" i="2"/>
  <c r="W280" i="2" s="1"/>
  <c r="V279" i="2"/>
  <c r="U279" i="2"/>
  <c r="T279" i="2"/>
  <c r="S279" i="2"/>
  <c r="R279" i="2"/>
  <c r="Q279" i="2"/>
  <c r="P279" i="2"/>
  <c r="O279" i="2"/>
  <c r="O280" i="2" s="1"/>
  <c r="N279" i="2"/>
  <c r="K278" i="2"/>
  <c r="H278" i="2"/>
  <c r="K276" i="2"/>
  <c r="Y275" i="2"/>
  <c r="Y274" i="2" s="1"/>
  <c r="X275" i="2"/>
  <c r="W275" i="2"/>
  <c r="W274" i="2" s="1"/>
  <c r="V275" i="2"/>
  <c r="V274" i="2" s="1"/>
  <c r="U275" i="2"/>
  <c r="T275" i="2"/>
  <c r="T274" i="2" s="1"/>
  <c r="S275" i="2"/>
  <c r="R275" i="2"/>
  <c r="Q275" i="2"/>
  <c r="Q274" i="2" s="1"/>
  <c r="P275" i="2"/>
  <c r="O275" i="2"/>
  <c r="N275" i="2"/>
  <c r="K275" i="2" s="1"/>
  <c r="X274" i="2"/>
  <c r="U274" i="2"/>
  <c r="S274" i="2"/>
  <c r="R274" i="2"/>
  <c r="P274" i="2"/>
  <c r="O274" i="2"/>
  <c r="N274" i="2"/>
  <c r="M274" i="2"/>
  <c r="Y273" i="2"/>
  <c r="X273" i="2"/>
  <c r="W273" i="2"/>
  <c r="V273" i="2"/>
  <c r="U273" i="2"/>
  <c r="T273" i="2"/>
  <c r="S273" i="2"/>
  <c r="R273" i="2"/>
  <c r="Q273" i="2"/>
  <c r="P273" i="2"/>
  <c r="O273" i="2"/>
  <c r="N273" i="2"/>
  <c r="K272" i="2"/>
  <c r="Y271" i="2"/>
  <c r="X271" i="2"/>
  <c r="V271" i="2"/>
  <c r="Y270" i="2"/>
  <c r="X270" i="2"/>
  <c r="W270" i="2"/>
  <c r="V270" i="2"/>
  <c r="U270" i="2"/>
  <c r="T270" i="2"/>
  <c r="S270" i="2"/>
  <c r="R270" i="2"/>
  <c r="R271" i="2" s="1"/>
  <c r="Q270" i="2"/>
  <c r="P270" i="2"/>
  <c r="O270" i="2"/>
  <c r="O271" i="2" s="1"/>
  <c r="N270" i="2"/>
  <c r="Y269" i="2"/>
  <c r="X269" i="2"/>
  <c r="W269" i="2"/>
  <c r="W271" i="2" s="1"/>
  <c r="V269" i="2"/>
  <c r="U269" i="2"/>
  <c r="U271" i="2" s="1"/>
  <c r="T269" i="2"/>
  <c r="S269" i="2"/>
  <c r="R269" i="2"/>
  <c r="Q269" i="2"/>
  <c r="P269" i="2"/>
  <c r="K269" i="2" s="1"/>
  <c r="O269" i="2"/>
  <c r="N269" i="2"/>
  <c r="M269" i="2"/>
  <c r="K268" i="2"/>
  <c r="K267" i="2"/>
  <c r="K266" i="2"/>
  <c r="K265" i="2"/>
  <c r="T264" i="2"/>
  <c r="S264" i="2"/>
  <c r="M264" i="2"/>
  <c r="W263" i="2"/>
  <c r="W264" i="2" s="1"/>
  <c r="V263" i="2"/>
  <c r="V264" i="2" s="1"/>
  <c r="U263" i="2"/>
  <c r="T263" i="2"/>
  <c r="R263" i="2"/>
  <c r="Q263" i="2"/>
  <c r="Q264" i="2" s="1"/>
  <c r="H263" i="2"/>
  <c r="H284" i="2" s="1"/>
  <c r="Y262" i="2"/>
  <c r="X262" i="2"/>
  <c r="W262" i="2"/>
  <c r="V262" i="2"/>
  <c r="U262" i="2"/>
  <c r="T262" i="2"/>
  <c r="S262" i="2"/>
  <c r="S263" i="2" s="1"/>
  <c r="R262" i="2"/>
  <c r="R264" i="2" s="1"/>
  <c r="Q262" i="2"/>
  <c r="P262" i="2"/>
  <c r="O262" i="2"/>
  <c r="O263" i="2" s="1"/>
  <c r="N262" i="2"/>
  <c r="H262" i="2"/>
  <c r="K261" i="2"/>
  <c r="H261" i="2"/>
  <c r="H282" i="2" s="1"/>
  <c r="V260" i="2"/>
  <c r="U260" i="2"/>
  <c r="T260" i="2"/>
  <c r="S260" i="2"/>
  <c r="M260" i="2"/>
  <c r="V259" i="2"/>
  <c r="U259" i="2"/>
  <c r="T259" i="2"/>
  <c r="S259" i="2"/>
  <c r="R259" i="2"/>
  <c r="R260" i="2" s="1"/>
  <c r="Y258" i="2"/>
  <c r="X258" i="2"/>
  <c r="W258" i="2"/>
  <c r="V258" i="2"/>
  <c r="U258" i="2"/>
  <c r="T258" i="2"/>
  <c r="S258" i="2"/>
  <c r="R258" i="2"/>
  <c r="Q258" i="2"/>
  <c r="Q259" i="2" s="1"/>
  <c r="P258" i="2"/>
  <c r="O258" i="2"/>
  <c r="N258" i="2"/>
  <c r="H258" i="2"/>
  <c r="H279" i="2" s="1"/>
  <c r="K257" i="2"/>
  <c r="K256" i="2"/>
  <c r="K255" i="2"/>
  <c r="Y254" i="2"/>
  <c r="X254" i="2"/>
  <c r="X253" i="2" s="1"/>
  <c r="W254" i="2"/>
  <c r="W253" i="2" s="1"/>
  <c r="V254" i="2"/>
  <c r="V253" i="2" s="1"/>
  <c r="U254" i="2"/>
  <c r="U253" i="2" s="1"/>
  <c r="T254" i="2"/>
  <c r="S254" i="2"/>
  <c r="R254" i="2"/>
  <c r="Q254" i="2"/>
  <c r="P254" i="2"/>
  <c r="O254" i="2"/>
  <c r="N254" i="2"/>
  <c r="Y253" i="2"/>
  <c r="T253" i="2"/>
  <c r="S253" i="2"/>
  <c r="R253" i="2"/>
  <c r="Q253" i="2"/>
  <c r="P253" i="2"/>
  <c r="O253" i="2"/>
  <c r="N253" i="2"/>
  <c r="K253" i="2" s="1"/>
  <c r="M253" i="2"/>
  <c r="Y252" i="2"/>
  <c r="X252" i="2"/>
  <c r="W252" i="2"/>
  <c r="V252" i="2"/>
  <c r="U252" i="2"/>
  <c r="T252" i="2"/>
  <c r="S252" i="2"/>
  <c r="R252" i="2"/>
  <c r="Q252" i="2"/>
  <c r="P252" i="2"/>
  <c r="O252" i="2"/>
  <c r="N252" i="2"/>
  <c r="K252" i="2" s="1"/>
  <c r="K251" i="2"/>
  <c r="W250" i="2"/>
  <c r="N250" i="2"/>
  <c r="Y249" i="2"/>
  <c r="X249" i="2"/>
  <c r="W249" i="2"/>
  <c r="V249" i="2"/>
  <c r="U249" i="2"/>
  <c r="T249" i="2"/>
  <c r="S249" i="2"/>
  <c r="R249" i="2"/>
  <c r="Q249" i="2"/>
  <c r="P249" i="2"/>
  <c r="O249" i="2"/>
  <c r="N249" i="2"/>
  <c r="Y248" i="2"/>
  <c r="Y250" i="2" s="1"/>
  <c r="X248" i="2"/>
  <c r="X250" i="2" s="1"/>
  <c r="W248" i="2"/>
  <c r="V248" i="2"/>
  <c r="V250" i="2" s="1"/>
  <c r="U248" i="2"/>
  <c r="T248" i="2"/>
  <c r="S248" i="2"/>
  <c r="R248" i="2"/>
  <c r="Q248" i="2"/>
  <c r="P248" i="2"/>
  <c r="O248" i="2"/>
  <c r="N248" i="2"/>
  <c r="M248" i="2"/>
  <c r="K247" i="2"/>
  <c r="K246" i="2"/>
  <c r="K245" i="2"/>
  <c r="Y244" i="2"/>
  <c r="X244" i="2"/>
  <c r="W244" i="2"/>
  <c r="V244" i="2"/>
  <c r="U244" i="2"/>
  <c r="T244" i="2"/>
  <c r="S244" i="2"/>
  <c r="R244" i="2"/>
  <c r="Q244" i="2"/>
  <c r="P244" i="2"/>
  <c r="O244" i="2"/>
  <c r="N244" i="2"/>
  <c r="K243" i="2"/>
  <c r="T242" i="2"/>
  <c r="S242" i="2"/>
  <c r="R242" i="2"/>
  <c r="P242" i="2"/>
  <c r="M242" i="2"/>
  <c r="H242" i="2"/>
  <c r="H264" i="2" s="1"/>
  <c r="H285" i="2" s="1"/>
  <c r="W241" i="2"/>
  <c r="W242" i="2" s="1"/>
  <c r="U241" i="2"/>
  <c r="U242" i="2" s="1"/>
  <c r="T241" i="2"/>
  <c r="S241" i="2"/>
  <c r="N241" i="2"/>
  <c r="H241" i="2"/>
  <c r="Y240" i="2"/>
  <c r="Y241" i="2" s="1"/>
  <c r="Y242" i="2" s="1"/>
  <c r="X240" i="2"/>
  <c r="W240" i="2"/>
  <c r="V240" i="2"/>
  <c r="K240" i="2" s="1"/>
  <c r="U240" i="2"/>
  <c r="T240" i="2"/>
  <c r="S240" i="2"/>
  <c r="R240" i="2"/>
  <c r="R241" i="2" s="1"/>
  <c r="Q240" i="2"/>
  <c r="P240" i="2"/>
  <c r="P241" i="2" s="1"/>
  <c r="O240" i="2"/>
  <c r="O241" i="2" s="1"/>
  <c r="N240" i="2"/>
  <c r="H240" i="2"/>
  <c r="K239" i="2"/>
  <c r="H239" i="2"/>
  <c r="X238" i="2"/>
  <c r="V238" i="2"/>
  <c r="T238" i="2"/>
  <c r="Q238" i="2"/>
  <c r="P238" i="2"/>
  <c r="N238" i="2"/>
  <c r="M238" i="2"/>
  <c r="H238" i="2"/>
  <c r="H260" i="2" s="1"/>
  <c r="H281" i="2" s="1"/>
  <c r="V237" i="2"/>
  <c r="T237" i="2"/>
  <c r="H237" i="2"/>
  <c r="H259" i="2" s="1"/>
  <c r="H280" i="2" s="1"/>
  <c r="Y236" i="2"/>
  <c r="Y237" i="2" s="1"/>
  <c r="X236" i="2"/>
  <c r="X237" i="2" s="1"/>
  <c r="W236" i="2"/>
  <c r="W237" i="2" s="1"/>
  <c r="V236" i="2"/>
  <c r="U236" i="2"/>
  <c r="T236" i="2"/>
  <c r="S236" i="2"/>
  <c r="R236" i="2"/>
  <c r="R237" i="2" s="1"/>
  <c r="R238" i="2" s="1"/>
  <c r="Q236" i="2"/>
  <c r="Q237" i="2" s="1"/>
  <c r="P236" i="2"/>
  <c r="P237" i="2" s="1"/>
  <c r="O236" i="2"/>
  <c r="N236" i="2"/>
  <c r="N237" i="2" s="1"/>
  <c r="H236" i="2"/>
  <c r="K235" i="2"/>
  <c r="H235" i="2"/>
  <c r="H257" i="2" s="1"/>
  <c r="Y233" i="2"/>
  <c r="X233" i="2"/>
  <c r="W233" i="2"/>
  <c r="V233" i="2"/>
  <c r="V234" i="2" s="1"/>
  <c r="U233" i="2"/>
  <c r="T233" i="2"/>
  <c r="S233" i="2"/>
  <c r="R233" i="2"/>
  <c r="Q233" i="2"/>
  <c r="P233" i="2"/>
  <c r="O233" i="2"/>
  <c r="O234" i="2" s="1"/>
  <c r="N233" i="2"/>
  <c r="Y232" i="2"/>
  <c r="X232" i="2"/>
  <c r="W232" i="2"/>
  <c r="V232" i="2"/>
  <c r="U232" i="2"/>
  <c r="T232" i="2"/>
  <c r="S232" i="2"/>
  <c r="R232" i="2"/>
  <c r="Q232" i="2"/>
  <c r="Q234" i="2" s="1"/>
  <c r="P232" i="2"/>
  <c r="K232" i="2" s="1"/>
  <c r="O232" i="2"/>
  <c r="N232" i="2"/>
  <c r="M232" i="2"/>
  <c r="K231" i="2"/>
  <c r="K230" i="2"/>
  <c r="K229" i="2"/>
  <c r="K228" i="2"/>
  <c r="Y227" i="2"/>
  <c r="X227" i="2"/>
  <c r="W227" i="2"/>
  <c r="V227" i="2"/>
  <c r="V226" i="2" s="1"/>
  <c r="U227" i="2"/>
  <c r="U226" i="2" s="1"/>
  <c r="T227" i="2"/>
  <c r="S227" i="2"/>
  <c r="S226" i="2" s="1"/>
  <c r="R227" i="2"/>
  <c r="Q227" i="2"/>
  <c r="Q226" i="2" s="1"/>
  <c r="P227" i="2"/>
  <c r="O227" i="2"/>
  <c r="N227" i="2"/>
  <c r="N226" i="2" s="1"/>
  <c r="Y226" i="2"/>
  <c r="X226" i="2"/>
  <c r="W226" i="2"/>
  <c r="T226" i="2"/>
  <c r="R226" i="2"/>
  <c r="O226" i="2"/>
  <c r="M226" i="2"/>
  <c r="Y225" i="2"/>
  <c r="X225" i="2"/>
  <c r="W225" i="2"/>
  <c r="V225" i="2"/>
  <c r="U225" i="2"/>
  <c r="T225" i="2"/>
  <c r="S225" i="2"/>
  <c r="R225" i="2"/>
  <c r="Q225" i="2"/>
  <c r="P225" i="2"/>
  <c r="O225" i="2"/>
  <c r="N225" i="2"/>
  <c r="K224" i="2"/>
  <c r="W223" i="2"/>
  <c r="T223" i="2"/>
  <c r="S223" i="2"/>
  <c r="M223" i="2"/>
  <c r="Y222" i="2"/>
  <c r="U222" i="2"/>
  <c r="U223" i="2" s="1"/>
  <c r="R222" i="2"/>
  <c r="Q222" i="2"/>
  <c r="P222" i="2"/>
  <c r="P223" i="2" s="1"/>
  <c r="O222" i="2"/>
  <c r="O223" i="2" s="1"/>
  <c r="N222" i="2"/>
  <c r="Y221" i="2"/>
  <c r="Y223" i="2" s="1"/>
  <c r="X221" i="2"/>
  <c r="W221" i="2"/>
  <c r="W222" i="2" s="1"/>
  <c r="V221" i="2"/>
  <c r="U221" i="2"/>
  <c r="T221" i="2"/>
  <c r="T222" i="2" s="1"/>
  <c r="S221" i="2"/>
  <c r="S222" i="2" s="1"/>
  <c r="R221" i="2"/>
  <c r="Q221" i="2"/>
  <c r="P221" i="2"/>
  <c r="O221" i="2"/>
  <c r="N221" i="2"/>
  <c r="K220" i="2"/>
  <c r="W219" i="2"/>
  <c r="V219" i="2"/>
  <c r="U219" i="2"/>
  <c r="T219" i="2"/>
  <c r="Q219" i="2"/>
  <c r="M219" i="2"/>
  <c r="W218" i="2"/>
  <c r="V218" i="2"/>
  <c r="U218" i="2"/>
  <c r="S218" i="2"/>
  <c r="S219" i="2" s="1"/>
  <c r="R218" i="2"/>
  <c r="Q218" i="2"/>
  <c r="N218" i="2"/>
  <c r="Y217" i="2"/>
  <c r="Y218" i="2" s="1"/>
  <c r="X217" i="2"/>
  <c r="X218" i="2" s="1"/>
  <c r="W217" i="2"/>
  <c r="V217" i="2"/>
  <c r="U217" i="2"/>
  <c r="T217" i="2"/>
  <c r="T218" i="2" s="1"/>
  <c r="S217" i="2"/>
  <c r="R217" i="2"/>
  <c r="Q217" i="2"/>
  <c r="P217" i="2"/>
  <c r="O217" i="2"/>
  <c r="N217" i="2"/>
  <c r="K216" i="2"/>
  <c r="K215" i="2"/>
  <c r="Y214" i="2"/>
  <c r="X214" i="2"/>
  <c r="W214" i="2"/>
  <c r="V214" i="2"/>
  <c r="U214" i="2"/>
  <c r="T214" i="2"/>
  <c r="S214" i="2"/>
  <c r="R214" i="2"/>
  <c r="Q214" i="2"/>
  <c r="P214" i="2"/>
  <c r="O214" i="2"/>
  <c r="N214" i="2"/>
  <c r="K213" i="2"/>
  <c r="K212" i="2"/>
  <c r="K211" i="2"/>
  <c r="M210" i="2"/>
  <c r="K210" i="2"/>
  <c r="Y209" i="2"/>
  <c r="X209" i="2"/>
  <c r="W209" i="2"/>
  <c r="V209" i="2"/>
  <c r="U209" i="2"/>
  <c r="U204" i="2" s="1"/>
  <c r="T209" i="2"/>
  <c r="S209" i="2"/>
  <c r="R209" i="2"/>
  <c r="Q209" i="2"/>
  <c r="P209" i="2"/>
  <c r="O209" i="2"/>
  <c r="N209" i="2"/>
  <c r="Y208" i="2"/>
  <c r="X208" i="2"/>
  <c r="W208" i="2"/>
  <c r="V208" i="2"/>
  <c r="U208" i="2"/>
  <c r="T208" i="2"/>
  <c r="K208" i="2" s="1"/>
  <c r="S208" i="2"/>
  <c r="R208" i="2"/>
  <c r="Q208" i="2"/>
  <c r="P208" i="2"/>
  <c r="O208" i="2"/>
  <c r="N208" i="2"/>
  <c r="N204" i="2" s="1"/>
  <c r="Y207" i="2"/>
  <c r="X207" i="2"/>
  <c r="W207" i="2"/>
  <c r="W204" i="2" s="1"/>
  <c r="V207" i="2"/>
  <c r="U207" i="2"/>
  <c r="T207" i="2"/>
  <c r="S207" i="2"/>
  <c r="R207" i="2"/>
  <c r="Q207" i="2"/>
  <c r="P207" i="2"/>
  <c r="O207" i="2"/>
  <c r="N207" i="2"/>
  <c r="K207" i="2"/>
  <c r="Y206" i="2"/>
  <c r="X206" i="2"/>
  <c r="W206" i="2"/>
  <c r="V206" i="2"/>
  <c r="U206" i="2"/>
  <c r="T206" i="2"/>
  <c r="S206" i="2"/>
  <c r="R206" i="2"/>
  <c r="Q206" i="2"/>
  <c r="P206" i="2"/>
  <c r="K206" i="2" s="1"/>
  <c r="O206" i="2"/>
  <c r="N206" i="2"/>
  <c r="Y205" i="2"/>
  <c r="X205" i="2"/>
  <c r="W205" i="2"/>
  <c r="V205" i="2"/>
  <c r="U205" i="2"/>
  <c r="T205" i="2"/>
  <c r="S205" i="2"/>
  <c r="S204" i="2" s="1"/>
  <c r="R205" i="2"/>
  <c r="Q205" i="2"/>
  <c r="Q204" i="2" s="1"/>
  <c r="P205" i="2"/>
  <c r="O205" i="2"/>
  <c r="O204" i="2" s="1"/>
  <c r="N205" i="2"/>
  <c r="Y204" i="2"/>
  <c r="V204" i="2"/>
  <c r="K203" i="2"/>
  <c r="Y202" i="2"/>
  <c r="X202" i="2"/>
  <c r="W202" i="2"/>
  <c r="V202" i="2"/>
  <c r="U202" i="2"/>
  <c r="T202" i="2"/>
  <c r="S202" i="2"/>
  <c r="R202" i="2"/>
  <c r="Q202" i="2"/>
  <c r="P202" i="2"/>
  <c r="O202" i="2"/>
  <c r="N202" i="2"/>
  <c r="K202" i="2" s="1"/>
  <c r="K201" i="2"/>
  <c r="Y199" i="2"/>
  <c r="X199" i="2"/>
  <c r="X200" i="2" s="1"/>
  <c r="W199" i="2"/>
  <c r="V199" i="2"/>
  <c r="U199" i="2"/>
  <c r="U200" i="2" s="1"/>
  <c r="T199" i="2"/>
  <c r="S199" i="2"/>
  <c r="S200" i="2" s="1"/>
  <c r="R199" i="2"/>
  <c r="R200" i="2" s="1"/>
  <c r="Q199" i="2"/>
  <c r="P199" i="2"/>
  <c r="O199" i="2"/>
  <c r="N199" i="2"/>
  <c r="Y198" i="2"/>
  <c r="X198" i="2"/>
  <c r="W198" i="2"/>
  <c r="V198" i="2"/>
  <c r="U198" i="2"/>
  <c r="T198" i="2"/>
  <c r="T200" i="2" s="1"/>
  <c r="S198" i="2"/>
  <c r="R198" i="2"/>
  <c r="Q198" i="2"/>
  <c r="Q200" i="2" s="1"/>
  <c r="P198" i="2"/>
  <c r="O198" i="2"/>
  <c r="N198" i="2"/>
  <c r="N200" i="2" s="1"/>
  <c r="M198" i="2"/>
  <c r="K198" i="2"/>
  <c r="K197" i="2"/>
  <c r="K196" i="2"/>
  <c r="K195" i="2"/>
  <c r="K194" i="2"/>
  <c r="Y192" i="2"/>
  <c r="X192" i="2"/>
  <c r="X193" i="2" s="1"/>
  <c r="W192" i="2"/>
  <c r="W193" i="2" s="1"/>
  <c r="V192" i="2"/>
  <c r="V193" i="2" s="1"/>
  <c r="U192" i="2"/>
  <c r="T192" i="2"/>
  <c r="T193" i="2" s="1"/>
  <c r="S192" i="2"/>
  <c r="R192" i="2"/>
  <c r="Q192" i="2"/>
  <c r="P192" i="2"/>
  <c r="P193" i="2" s="1"/>
  <c r="O192" i="2"/>
  <c r="N192" i="2"/>
  <c r="K192" i="2" s="1"/>
  <c r="Y191" i="2"/>
  <c r="X191" i="2"/>
  <c r="W191" i="2"/>
  <c r="V191" i="2"/>
  <c r="U191" i="2"/>
  <c r="T191" i="2"/>
  <c r="S191" i="2"/>
  <c r="S193" i="2" s="1"/>
  <c r="R191" i="2"/>
  <c r="Q191" i="2"/>
  <c r="Q193" i="2" s="1"/>
  <c r="P191" i="2"/>
  <c r="O191" i="2"/>
  <c r="N191" i="2"/>
  <c r="M191" i="2"/>
  <c r="K190" i="2"/>
  <c r="W189" i="2"/>
  <c r="U189" i="2"/>
  <c r="S189" i="2"/>
  <c r="R189" i="2"/>
  <c r="Q189" i="2"/>
  <c r="M189" i="2"/>
  <c r="U188" i="2"/>
  <c r="T188" i="2"/>
  <c r="T189" i="2" s="1"/>
  <c r="R188" i="2"/>
  <c r="P188" i="2"/>
  <c r="O188" i="2"/>
  <c r="N188" i="2"/>
  <c r="Y187" i="2"/>
  <c r="X187" i="2"/>
  <c r="X188" i="2" s="1"/>
  <c r="W187" i="2"/>
  <c r="W188" i="2" s="1"/>
  <c r="V187" i="2"/>
  <c r="U187" i="2"/>
  <c r="T187" i="2"/>
  <c r="S187" i="2"/>
  <c r="S188" i="2" s="1"/>
  <c r="R187" i="2"/>
  <c r="Q187" i="2"/>
  <c r="Q188" i="2" s="1"/>
  <c r="P187" i="2"/>
  <c r="O187" i="2"/>
  <c r="O189" i="2" s="1"/>
  <c r="N187" i="2"/>
  <c r="K186" i="2"/>
  <c r="Y185" i="2"/>
  <c r="W185" i="2"/>
  <c r="U185" i="2"/>
  <c r="S185" i="2"/>
  <c r="R185" i="2"/>
  <c r="P185" i="2"/>
  <c r="O185" i="2"/>
  <c r="M185" i="2"/>
  <c r="U184" i="2"/>
  <c r="S184" i="2"/>
  <c r="Q184" i="2"/>
  <c r="P184" i="2"/>
  <c r="Y183" i="2"/>
  <c r="Y184" i="2" s="1"/>
  <c r="X183" i="2"/>
  <c r="W183" i="2"/>
  <c r="W184" i="2" s="1"/>
  <c r="V183" i="2"/>
  <c r="U183" i="2"/>
  <c r="T183" i="2"/>
  <c r="S183" i="2"/>
  <c r="R183" i="2"/>
  <c r="R184" i="2" s="1"/>
  <c r="Q183" i="2"/>
  <c r="P183" i="2"/>
  <c r="O183" i="2"/>
  <c r="O184" i="2" s="1"/>
  <c r="N183" i="2"/>
  <c r="N184" i="2" s="1"/>
  <c r="K182" i="2"/>
  <c r="K181" i="2"/>
  <c r="K180" i="2"/>
  <c r="K179" i="2"/>
  <c r="S178" i="2"/>
  <c r="Y177" i="2"/>
  <c r="X177" i="2"/>
  <c r="W177" i="2"/>
  <c r="V177" i="2"/>
  <c r="U177" i="2"/>
  <c r="T177" i="2"/>
  <c r="T178" i="2" s="1"/>
  <c r="S177" i="2"/>
  <c r="R177" i="2"/>
  <c r="Q177" i="2"/>
  <c r="P177" i="2"/>
  <c r="O177" i="2"/>
  <c r="N177" i="2"/>
  <c r="Y176" i="2"/>
  <c r="X176" i="2"/>
  <c r="W176" i="2"/>
  <c r="W178" i="2" s="1"/>
  <c r="V176" i="2"/>
  <c r="U176" i="2"/>
  <c r="U178" i="2" s="1"/>
  <c r="T176" i="2"/>
  <c r="S176" i="2"/>
  <c r="R176" i="2"/>
  <c r="R178" i="2" s="1"/>
  <c r="Q176" i="2"/>
  <c r="Q178" i="2" s="1"/>
  <c r="P176" i="2"/>
  <c r="P178" i="2" s="1"/>
  <c r="O176" i="2"/>
  <c r="N176" i="2"/>
  <c r="V175" i="2"/>
  <c r="V174" i="2" s="1"/>
  <c r="S175" i="2"/>
  <c r="S174" i="2" s="1"/>
  <c r="P175" i="2"/>
  <c r="P174" i="2" s="1"/>
  <c r="Y173" i="2"/>
  <c r="X173" i="2"/>
  <c r="W173" i="2"/>
  <c r="V173" i="2"/>
  <c r="U173" i="2"/>
  <c r="T173" i="2"/>
  <c r="S173" i="2"/>
  <c r="R173" i="2"/>
  <c r="Q173" i="2"/>
  <c r="P173" i="2"/>
  <c r="O173" i="2"/>
  <c r="N173" i="2"/>
  <c r="K172" i="2"/>
  <c r="K171" i="2"/>
  <c r="K170" i="2"/>
  <c r="K169" i="2"/>
  <c r="U167" i="2"/>
  <c r="S167" i="2"/>
  <c r="Y165" i="2"/>
  <c r="X165" i="2"/>
  <c r="X167" i="2" s="1"/>
  <c r="W165" i="2"/>
  <c r="V165" i="2"/>
  <c r="U165" i="2"/>
  <c r="T165" i="2"/>
  <c r="S165" i="2"/>
  <c r="S166" i="2" s="1"/>
  <c r="S168" i="2" s="1"/>
  <c r="R165" i="2"/>
  <c r="R167" i="2" s="1"/>
  <c r="Q165" i="2"/>
  <c r="Q167" i="2" s="1"/>
  <c r="P165" i="2"/>
  <c r="P166" i="2" s="1"/>
  <c r="O165" i="2"/>
  <c r="O167" i="2" s="1"/>
  <c r="N165" i="2"/>
  <c r="N166" i="2" s="1"/>
  <c r="Y161" i="2"/>
  <c r="Y162" i="2" s="1"/>
  <c r="X161" i="2"/>
  <c r="X162" i="2" s="1"/>
  <c r="W161" i="2"/>
  <c r="W162" i="2" s="1"/>
  <c r="V161" i="2"/>
  <c r="V162" i="2" s="1"/>
  <c r="U161" i="2"/>
  <c r="T161" i="2"/>
  <c r="S161" i="2"/>
  <c r="S162" i="2" s="1"/>
  <c r="R161" i="2"/>
  <c r="R162" i="2" s="1"/>
  <c r="Q161" i="2"/>
  <c r="Q162" i="2" s="1"/>
  <c r="P161" i="2"/>
  <c r="P162" i="2" s="1"/>
  <c r="O161" i="2"/>
  <c r="O162" i="2" s="1"/>
  <c r="N161" i="2"/>
  <c r="Y160" i="2"/>
  <c r="Y159" i="2"/>
  <c r="X159" i="2"/>
  <c r="W159" i="2"/>
  <c r="V159" i="2"/>
  <c r="U159" i="2"/>
  <c r="U160" i="2" s="1"/>
  <c r="T159" i="2"/>
  <c r="S159" i="2"/>
  <c r="R159" i="2"/>
  <c r="Q159" i="2"/>
  <c r="P159" i="2"/>
  <c r="P160" i="2" s="1"/>
  <c r="O159" i="2"/>
  <c r="N159" i="2"/>
  <c r="N160" i="2" s="1"/>
  <c r="Y158" i="2"/>
  <c r="X158" i="2"/>
  <c r="X160" i="2" s="1"/>
  <c r="W158" i="2"/>
  <c r="V158" i="2"/>
  <c r="U158" i="2"/>
  <c r="T158" i="2"/>
  <c r="S158" i="2"/>
  <c r="R158" i="2"/>
  <c r="Q158" i="2"/>
  <c r="P158" i="2"/>
  <c r="O158" i="2"/>
  <c r="N158" i="2"/>
  <c r="M158" i="2"/>
  <c r="K157" i="2"/>
  <c r="K156" i="2"/>
  <c r="K155" i="2"/>
  <c r="K154" i="2"/>
  <c r="K153" i="2"/>
  <c r="K152" i="2"/>
  <c r="U151" i="2"/>
  <c r="P151" i="2"/>
  <c r="N151" i="2"/>
  <c r="Y150" i="2"/>
  <c r="X150" i="2"/>
  <c r="W150" i="2"/>
  <c r="V150" i="2"/>
  <c r="U150" i="2"/>
  <c r="T150" i="2"/>
  <c r="S150" i="2"/>
  <c r="R150" i="2"/>
  <c r="Q150" i="2"/>
  <c r="P150" i="2"/>
  <c r="O150" i="2"/>
  <c r="N150" i="2"/>
  <c r="Y149" i="2"/>
  <c r="X149" i="2"/>
  <c r="W149" i="2"/>
  <c r="W151" i="2" s="1"/>
  <c r="V149" i="2"/>
  <c r="V151" i="2" s="1"/>
  <c r="U149" i="2"/>
  <c r="T149" i="2"/>
  <c r="S149" i="2"/>
  <c r="S151" i="2" s="1"/>
  <c r="R149" i="2"/>
  <c r="R151" i="2" s="1"/>
  <c r="Q149" i="2"/>
  <c r="Q151" i="2" s="1"/>
  <c r="P149" i="2"/>
  <c r="O149" i="2"/>
  <c r="N149" i="2"/>
  <c r="K148" i="2"/>
  <c r="Y145" i="2"/>
  <c r="X145" i="2"/>
  <c r="W145" i="2"/>
  <c r="V145" i="2"/>
  <c r="U145" i="2"/>
  <c r="T145" i="2"/>
  <c r="K145" i="2" s="1"/>
  <c r="S145" i="2"/>
  <c r="R145" i="2"/>
  <c r="Q145" i="2"/>
  <c r="P145" i="2"/>
  <c r="O145" i="2"/>
  <c r="N145" i="2"/>
  <c r="K144" i="2"/>
  <c r="N143" i="2"/>
  <c r="N142" i="2" s="1"/>
  <c r="X141" i="2"/>
  <c r="U141" i="2"/>
  <c r="S141" i="2"/>
  <c r="R141" i="2"/>
  <c r="P141" i="2"/>
  <c r="O141" i="2"/>
  <c r="N141" i="2"/>
  <c r="Y140" i="2"/>
  <c r="X140" i="2"/>
  <c r="W140" i="2"/>
  <c r="W141" i="2" s="1"/>
  <c r="V140" i="2"/>
  <c r="V141" i="2" s="1"/>
  <c r="U140" i="2"/>
  <c r="T140" i="2"/>
  <c r="T141" i="2" s="1"/>
  <c r="S140" i="2"/>
  <c r="R140" i="2"/>
  <c r="Q140" i="2"/>
  <c r="P140" i="2"/>
  <c r="O140" i="2"/>
  <c r="N140" i="2"/>
  <c r="K139" i="2"/>
  <c r="Y138" i="2"/>
  <c r="W138" i="2"/>
  <c r="V138" i="2"/>
  <c r="U138" i="2"/>
  <c r="S138" i="2"/>
  <c r="Q138" i="2"/>
  <c r="P138" i="2"/>
  <c r="M138" i="2"/>
  <c r="Y137" i="2"/>
  <c r="X137" i="2"/>
  <c r="X138" i="2" s="1"/>
  <c r="W137" i="2"/>
  <c r="V137" i="2"/>
  <c r="U137" i="2"/>
  <c r="T137" i="2"/>
  <c r="T138" i="2" s="1"/>
  <c r="S137" i="2"/>
  <c r="R137" i="2"/>
  <c r="R138" i="2" s="1"/>
  <c r="Q137" i="2"/>
  <c r="P137" i="2"/>
  <c r="O137" i="2"/>
  <c r="O138" i="2" s="1"/>
  <c r="N137" i="2"/>
  <c r="N138" i="2" s="1"/>
  <c r="K137" i="2"/>
  <c r="Y136" i="2"/>
  <c r="X136" i="2"/>
  <c r="W136" i="2"/>
  <c r="V136" i="2"/>
  <c r="U136" i="2"/>
  <c r="T136" i="2"/>
  <c r="S136" i="2"/>
  <c r="R136" i="2"/>
  <c r="Q136" i="2"/>
  <c r="P136" i="2"/>
  <c r="O136" i="2"/>
  <c r="N136" i="2"/>
  <c r="K135" i="2"/>
  <c r="V133" i="2"/>
  <c r="U133" i="2"/>
  <c r="W132" i="2"/>
  <c r="V132" i="2"/>
  <c r="T132" i="2"/>
  <c r="M132" i="2"/>
  <c r="Y131" i="2"/>
  <c r="X131" i="2"/>
  <c r="W131" i="2"/>
  <c r="V131" i="2"/>
  <c r="U131" i="2"/>
  <c r="T131" i="2"/>
  <c r="K130" i="2"/>
  <c r="M128" i="2"/>
  <c r="W127" i="2"/>
  <c r="W128" i="2" s="1"/>
  <c r="V125" i="2"/>
  <c r="U125" i="2"/>
  <c r="S124" i="2"/>
  <c r="R124" i="2"/>
  <c r="M123" i="2"/>
  <c r="K123" i="2"/>
  <c r="U122" i="2"/>
  <c r="Y122" i="2"/>
  <c r="X122" i="2"/>
  <c r="W125" i="2"/>
  <c r="W126" i="2" s="1"/>
  <c r="V122" i="2"/>
  <c r="S125" i="2"/>
  <c r="S126" i="2" s="1"/>
  <c r="R125" i="2"/>
  <c r="R127" i="2" s="1"/>
  <c r="R128" i="2" s="1"/>
  <c r="Q124" i="2"/>
  <c r="P125" i="2"/>
  <c r="O125" i="2"/>
  <c r="S120" i="2"/>
  <c r="R120" i="2"/>
  <c r="Q120" i="2"/>
  <c r="P120" i="2"/>
  <c r="O120" i="2"/>
  <c r="N120" i="2"/>
  <c r="M119" i="2"/>
  <c r="K119" i="2"/>
  <c r="Y118" i="2"/>
  <c r="X118" i="2"/>
  <c r="W118" i="2"/>
  <c r="V118" i="2"/>
  <c r="U118" i="2"/>
  <c r="T118" i="2"/>
  <c r="S118" i="2"/>
  <c r="R118" i="2"/>
  <c r="Q118" i="2"/>
  <c r="P118" i="2"/>
  <c r="O118" i="2"/>
  <c r="N118" i="2"/>
  <c r="K117" i="2"/>
  <c r="T115" i="2"/>
  <c r="T116" i="2" s="1"/>
  <c r="S115" i="2"/>
  <c r="S116" i="2" s="1"/>
  <c r="M114" i="2"/>
  <c r="K114" i="2"/>
  <c r="W113" i="2"/>
  <c r="V113" i="2"/>
  <c r="T113" i="2"/>
  <c r="W115" i="2"/>
  <c r="W116" i="2" s="1"/>
  <c r="V115" i="2"/>
  <c r="V116" i="2" s="1"/>
  <c r="S113" i="2"/>
  <c r="R115" i="2"/>
  <c r="R116" i="2" s="1"/>
  <c r="Q113" i="2"/>
  <c r="P113" i="2"/>
  <c r="M111" i="2"/>
  <c r="K111" i="2"/>
  <c r="Y110" i="2"/>
  <c r="X110" i="2"/>
  <c r="W110" i="2"/>
  <c r="V110" i="2"/>
  <c r="U110" i="2"/>
  <c r="T110" i="2"/>
  <c r="S110" i="2"/>
  <c r="R110" i="2"/>
  <c r="Q110" i="2"/>
  <c r="P110" i="2"/>
  <c r="O110" i="2"/>
  <c r="N110" i="2"/>
  <c r="K109" i="2"/>
  <c r="K108" i="2"/>
  <c r="K107" i="2"/>
  <c r="Y106" i="2"/>
  <c r="V106" i="2"/>
  <c r="U106" i="2"/>
  <c r="T106" i="2"/>
  <c r="S106" i="2"/>
  <c r="P106" i="2"/>
  <c r="Y105" i="2"/>
  <c r="X105" i="2"/>
  <c r="X106" i="2" s="1"/>
  <c r="K106" i="2" s="1"/>
  <c r="W105" i="2"/>
  <c r="W106" i="2" s="1"/>
  <c r="V105" i="2"/>
  <c r="U105" i="2"/>
  <c r="T105" i="2"/>
  <c r="S105" i="2"/>
  <c r="R105" i="2"/>
  <c r="R106" i="2" s="1"/>
  <c r="Q105" i="2"/>
  <c r="Q106" i="2" s="1"/>
  <c r="P105" i="2"/>
  <c r="O105" i="2"/>
  <c r="O106" i="2" s="1"/>
  <c r="N105" i="2"/>
  <c r="N106" i="2" s="1"/>
  <c r="K105" i="2"/>
  <c r="Y104" i="2"/>
  <c r="X104" i="2"/>
  <c r="W104" i="2"/>
  <c r="V104" i="2"/>
  <c r="U104" i="2"/>
  <c r="T104" i="2"/>
  <c r="S104" i="2"/>
  <c r="R104" i="2"/>
  <c r="Q104" i="2"/>
  <c r="P104" i="2"/>
  <c r="O104" i="2"/>
  <c r="N104" i="2"/>
  <c r="Y103" i="2"/>
  <c r="X103" i="2"/>
  <c r="W103" i="2"/>
  <c r="V103" i="2"/>
  <c r="U103" i="2"/>
  <c r="T103" i="2"/>
  <c r="S103" i="2"/>
  <c r="R103" i="2"/>
  <c r="Q103" i="2"/>
  <c r="P103" i="2"/>
  <c r="O103" i="2"/>
  <c r="N103" i="2"/>
  <c r="Y102" i="2"/>
  <c r="X102" i="2"/>
  <c r="W102" i="2"/>
  <c r="K102" i="2" s="1"/>
  <c r="V102" i="2"/>
  <c r="U102" i="2"/>
  <c r="T102" i="2"/>
  <c r="S102" i="2"/>
  <c r="R102" i="2"/>
  <c r="Q102" i="2"/>
  <c r="P102" i="2"/>
  <c r="O102" i="2"/>
  <c r="N102" i="2"/>
  <c r="K101" i="2"/>
  <c r="X100" i="2"/>
  <c r="W100" i="2"/>
  <c r="Y99" i="2"/>
  <c r="X99" i="2"/>
  <c r="V99" i="2"/>
  <c r="U99" i="2"/>
  <c r="Y98" i="2"/>
  <c r="W98" i="2"/>
  <c r="T98" i="2"/>
  <c r="M98" i="2"/>
  <c r="Y97" i="2"/>
  <c r="X97" i="2"/>
  <c r="X98" i="2" s="1"/>
  <c r="W97" i="2"/>
  <c r="W99" i="2" s="1"/>
  <c r="V97" i="2"/>
  <c r="U97" i="2"/>
  <c r="T97" i="2"/>
  <c r="S96" i="2"/>
  <c r="R96" i="2"/>
  <c r="Q96" i="2"/>
  <c r="P96" i="2"/>
  <c r="N96" i="2"/>
  <c r="Y95" i="2"/>
  <c r="Y96" i="2" s="1"/>
  <c r="X95" i="2"/>
  <c r="X96" i="2" s="1"/>
  <c r="W95" i="2"/>
  <c r="W96" i="2" s="1"/>
  <c r="V95" i="2"/>
  <c r="V96" i="2" s="1"/>
  <c r="U95" i="2"/>
  <c r="U96" i="2" s="1"/>
  <c r="T95" i="2"/>
  <c r="T96" i="2" s="1"/>
  <c r="S95" i="2"/>
  <c r="R95" i="2"/>
  <c r="K95" i="2" s="1"/>
  <c r="Q95" i="2"/>
  <c r="P95" i="2"/>
  <c r="O95" i="2"/>
  <c r="O96" i="2" s="1"/>
  <c r="N95" i="2"/>
  <c r="K94" i="2"/>
  <c r="K93" i="2"/>
  <c r="K92" i="2"/>
  <c r="Y91" i="2"/>
  <c r="W91" i="2"/>
  <c r="V91" i="2"/>
  <c r="U91" i="2"/>
  <c r="R91" i="2"/>
  <c r="Q91" i="2"/>
  <c r="P91" i="2"/>
  <c r="N91" i="2"/>
  <c r="X90" i="2"/>
  <c r="W90" i="2"/>
  <c r="V90" i="2"/>
  <c r="M90" i="2"/>
  <c r="Y89" i="2"/>
  <c r="X89" i="2"/>
  <c r="V89" i="2"/>
  <c r="T89" i="2"/>
  <c r="Q89" i="2"/>
  <c r="N89" i="2"/>
  <c r="Y88" i="2"/>
  <c r="Y90" i="2" s="1"/>
  <c r="X88" i="2"/>
  <c r="X91" i="2" s="1"/>
  <c r="W88" i="2"/>
  <c r="W89" i="2" s="1"/>
  <c r="V88" i="2"/>
  <c r="U88" i="2"/>
  <c r="T88" i="2"/>
  <c r="S88" i="2"/>
  <c r="S89" i="2" s="1"/>
  <c r="R88" i="2"/>
  <c r="R89" i="2" s="1"/>
  <c r="Q88" i="2"/>
  <c r="Q90" i="2" s="1"/>
  <c r="P88" i="2"/>
  <c r="O88" i="2"/>
  <c r="N88" i="2"/>
  <c r="Y87" i="2"/>
  <c r="X87" i="2"/>
  <c r="W87" i="2"/>
  <c r="V87" i="2"/>
  <c r="U87" i="2"/>
  <c r="T87" i="2"/>
  <c r="S87" i="2"/>
  <c r="R87" i="2"/>
  <c r="Q87" i="2"/>
  <c r="P87" i="2"/>
  <c r="O87" i="2"/>
  <c r="N87" i="2"/>
  <c r="K87" i="2" s="1"/>
  <c r="Y86" i="2"/>
  <c r="X86" i="2"/>
  <c r="W86" i="2"/>
  <c r="V86" i="2"/>
  <c r="U86" i="2"/>
  <c r="T86" i="2"/>
  <c r="S86" i="2"/>
  <c r="R86" i="2"/>
  <c r="Q86" i="2"/>
  <c r="P86" i="2"/>
  <c r="O86" i="2"/>
  <c r="K86" i="2" s="1"/>
  <c r="N86" i="2"/>
  <c r="Y85" i="2"/>
  <c r="X85" i="2"/>
  <c r="W85" i="2"/>
  <c r="V85" i="2"/>
  <c r="U85" i="2"/>
  <c r="T85" i="2"/>
  <c r="S85" i="2"/>
  <c r="R85" i="2"/>
  <c r="Q85" i="2"/>
  <c r="P85" i="2"/>
  <c r="O85" i="2"/>
  <c r="N85" i="2"/>
  <c r="M85" i="2"/>
  <c r="Y84" i="2"/>
  <c r="X84" i="2"/>
  <c r="W84" i="2"/>
  <c r="V84" i="2"/>
  <c r="U84" i="2"/>
  <c r="T84" i="2"/>
  <c r="S84" i="2"/>
  <c r="R84" i="2"/>
  <c r="Q84" i="2"/>
  <c r="K84" i="2" s="1"/>
  <c r="P84" i="2"/>
  <c r="O84" i="2"/>
  <c r="N84" i="2"/>
  <c r="K83" i="2"/>
  <c r="K82" i="2"/>
  <c r="K81" i="2"/>
  <c r="K80" i="2"/>
  <c r="Y79" i="2"/>
  <c r="Y77" i="2" s="1"/>
  <c r="X79" i="2"/>
  <c r="Q79" i="2"/>
  <c r="P79" i="2"/>
  <c r="P77" i="2" s="1"/>
  <c r="O79" i="2"/>
  <c r="O77" i="2" s="1"/>
  <c r="N79" i="2"/>
  <c r="K78" i="2"/>
  <c r="X77" i="2"/>
  <c r="Q77" i="2"/>
  <c r="N77" i="2"/>
  <c r="M77" i="2"/>
  <c r="K74" i="2"/>
  <c r="X72" i="2"/>
  <c r="X313" i="2" s="1"/>
  <c r="X312" i="2" s="1"/>
  <c r="V72" i="2"/>
  <c r="V313" i="2" s="1"/>
  <c r="V312" i="2" s="1"/>
  <c r="U72" i="2"/>
  <c r="U277" i="2" s="1"/>
  <c r="Y71" i="2"/>
  <c r="Y69" i="2" s="1"/>
  <c r="X71" i="2"/>
  <c r="X69" i="2" s="1"/>
  <c r="Q71" i="2"/>
  <c r="P71" i="2"/>
  <c r="O71" i="2"/>
  <c r="N71" i="2"/>
  <c r="K70" i="2"/>
  <c r="Q69" i="2"/>
  <c r="P69" i="2"/>
  <c r="O69" i="2"/>
  <c r="N69" i="2"/>
  <c r="M69" i="2"/>
  <c r="U68" i="2"/>
  <c r="U71" i="2" s="1"/>
  <c r="U69" i="2" s="1"/>
  <c r="R67" i="2"/>
  <c r="Q67" i="2"/>
  <c r="K66" i="2"/>
  <c r="U65" i="2"/>
  <c r="P65" i="2"/>
  <c r="O65" i="2"/>
  <c r="X65" i="2"/>
  <c r="W68" i="2"/>
  <c r="V68" i="2"/>
  <c r="V71" i="2" s="1"/>
  <c r="V69" i="2" s="1"/>
  <c r="T72" i="2"/>
  <c r="S72" i="2"/>
  <c r="P72" i="2"/>
  <c r="P277" i="2" s="1"/>
  <c r="N65" i="2"/>
  <c r="Y63" i="2"/>
  <c r="X63" i="2"/>
  <c r="R63" i="2"/>
  <c r="R61" i="2" s="1"/>
  <c r="Q63" i="2"/>
  <c r="P63" i="2"/>
  <c r="P61" i="2" s="1"/>
  <c r="O63" i="2"/>
  <c r="N63" i="2"/>
  <c r="K62" i="2"/>
  <c r="Y61" i="2"/>
  <c r="X61" i="2"/>
  <c r="Q61" i="2"/>
  <c r="O61" i="2"/>
  <c r="M61" i="2"/>
  <c r="W60" i="2"/>
  <c r="W63" i="2" s="1"/>
  <c r="W61" i="2" s="1"/>
  <c r="V60" i="2"/>
  <c r="V63" i="2" s="1"/>
  <c r="V61" i="2" s="1"/>
  <c r="U60" i="2"/>
  <c r="T60" i="2"/>
  <c r="S60" i="2"/>
  <c r="S63" i="2" s="1"/>
  <c r="S61" i="2" s="1"/>
  <c r="R60" i="2"/>
  <c r="S59" i="2"/>
  <c r="R59" i="2"/>
  <c r="Q59" i="2"/>
  <c r="P59" i="2"/>
  <c r="O59" i="2"/>
  <c r="N59" i="2"/>
  <c r="K59" i="2" s="1"/>
  <c r="K58" i="2"/>
  <c r="Y57" i="2"/>
  <c r="X57" i="2"/>
  <c r="W57" i="2"/>
  <c r="V57" i="2"/>
  <c r="U57" i="2"/>
  <c r="T57" i="2"/>
  <c r="S57" i="2"/>
  <c r="R57" i="2"/>
  <c r="Q57" i="2"/>
  <c r="P57" i="2"/>
  <c r="O57" i="2"/>
  <c r="N57" i="2"/>
  <c r="K56" i="2"/>
  <c r="Y55" i="2"/>
  <c r="X55" i="2"/>
  <c r="W55" i="2"/>
  <c r="V55" i="2"/>
  <c r="U55" i="2"/>
  <c r="T55" i="2"/>
  <c r="S55" i="2"/>
  <c r="R55" i="2"/>
  <c r="Q55" i="2"/>
  <c r="P55" i="2"/>
  <c r="O55" i="2"/>
  <c r="N55" i="2"/>
  <c r="K54" i="2"/>
  <c r="Y53" i="2"/>
  <c r="V53" i="2"/>
  <c r="U53" i="2"/>
  <c r="R53" i="2"/>
  <c r="Q53" i="2"/>
  <c r="X53" i="2"/>
  <c r="W53" i="2"/>
  <c r="T53" i="2"/>
  <c r="K52" i="2"/>
  <c r="P53" i="2"/>
  <c r="O53" i="2"/>
  <c r="N53" i="2"/>
  <c r="Y51" i="2"/>
  <c r="X51" i="2"/>
  <c r="W51" i="2"/>
  <c r="V51" i="2"/>
  <c r="U51" i="2"/>
  <c r="K51" i="2" s="1"/>
  <c r="T51" i="2"/>
  <c r="S51" i="2"/>
  <c r="R51" i="2"/>
  <c r="Q51" i="2"/>
  <c r="P51" i="2"/>
  <c r="O51" i="2"/>
  <c r="N51" i="2"/>
  <c r="K50" i="2"/>
  <c r="K49" i="2"/>
  <c r="K48" i="2"/>
  <c r="K47" i="2"/>
  <c r="Y46" i="2"/>
  <c r="X46" i="2"/>
  <c r="W46" i="2"/>
  <c r="V46" i="2"/>
  <c r="U46" i="2"/>
  <c r="T46" i="2"/>
  <c r="S46" i="2"/>
  <c r="R46" i="2"/>
  <c r="Q46" i="2"/>
  <c r="K45" i="2"/>
  <c r="K44" i="2"/>
  <c r="Y43" i="2"/>
  <c r="V43" i="2"/>
  <c r="U43" i="2"/>
  <c r="T43" i="2"/>
  <c r="T147" i="2" s="1"/>
  <c r="T146" i="2" s="1"/>
  <c r="N43" i="2"/>
  <c r="N147" i="2" s="1"/>
  <c r="N146" i="2" s="1"/>
  <c r="K42" i="2"/>
  <c r="Y41" i="2"/>
  <c r="X41" i="2"/>
  <c r="X43" i="2" s="1"/>
  <c r="W41" i="2"/>
  <c r="W43" i="2" s="1"/>
  <c r="V41" i="2"/>
  <c r="U41" i="2"/>
  <c r="T41" i="2"/>
  <c r="S41" i="2"/>
  <c r="S43" i="2" s="1"/>
  <c r="S143" i="2" s="1"/>
  <c r="S142" i="2" s="1"/>
  <c r="R41" i="2"/>
  <c r="R43" i="2" s="1"/>
  <c r="Q41" i="2"/>
  <c r="Q43" i="2" s="1"/>
  <c r="Q164" i="2" s="1"/>
  <c r="Q163" i="2" s="1"/>
  <c r="P41" i="2"/>
  <c r="P43" i="2" s="1"/>
  <c r="P147" i="2" s="1"/>
  <c r="P146" i="2" s="1"/>
  <c r="O41" i="2"/>
  <c r="N41" i="2"/>
  <c r="M41" i="2"/>
  <c r="K40" i="2"/>
  <c r="Y39" i="2"/>
  <c r="X39" i="2"/>
  <c r="U39" i="2"/>
  <c r="S39" i="2"/>
  <c r="R39" i="2"/>
  <c r="Q39" i="2"/>
  <c r="O39" i="2"/>
  <c r="N39" i="2"/>
  <c r="Y38" i="2"/>
  <c r="X38" i="2"/>
  <c r="W38" i="2"/>
  <c r="W39" i="2" s="1"/>
  <c r="V38" i="2"/>
  <c r="V39" i="2" s="1"/>
  <c r="U38" i="2"/>
  <c r="T38" i="2"/>
  <c r="T39" i="2" s="1"/>
  <c r="S38" i="2"/>
  <c r="R38" i="2"/>
  <c r="Q38" i="2"/>
  <c r="P38" i="2"/>
  <c r="P39" i="2" s="1"/>
  <c r="O38" i="2"/>
  <c r="N38" i="2"/>
  <c r="K37" i="2"/>
  <c r="K36" i="2"/>
  <c r="K35" i="2"/>
  <c r="Y34" i="2"/>
  <c r="Y32" i="2" s="1"/>
  <c r="K33" i="2"/>
  <c r="M32" i="2"/>
  <c r="Y31" i="2"/>
  <c r="X34" i="2"/>
  <c r="X32" i="2" s="1"/>
  <c r="Y29" i="2"/>
  <c r="Y27" i="2" s="1"/>
  <c r="X29" i="2"/>
  <c r="X27" i="2" s="1"/>
  <c r="W29" i="2"/>
  <c r="V29" i="2"/>
  <c r="V27" i="2" s="1"/>
  <c r="U29" i="2"/>
  <c r="U27" i="2" s="1"/>
  <c r="T29" i="2"/>
  <c r="S29" i="2"/>
  <c r="R29" i="2"/>
  <c r="Q29" i="2"/>
  <c r="Q27" i="2" s="1"/>
  <c r="Q20" i="2" s="1"/>
  <c r="P29" i="2"/>
  <c r="P27" i="2" s="1"/>
  <c r="P20" i="2" s="1"/>
  <c r="O29" i="2"/>
  <c r="O27" i="2" s="1"/>
  <c r="N29" i="2"/>
  <c r="N27" i="2" s="1"/>
  <c r="K28" i="2"/>
  <c r="W27" i="2"/>
  <c r="W31" i="2" s="1"/>
  <c r="T27" i="2"/>
  <c r="T20" i="2" s="1"/>
  <c r="S27" i="2"/>
  <c r="S20" i="2" s="1"/>
  <c r="R27" i="2"/>
  <c r="M27" i="2"/>
  <c r="Y26" i="2"/>
  <c r="X26" i="2"/>
  <c r="W26" i="2"/>
  <c r="V26" i="2"/>
  <c r="U26" i="2"/>
  <c r="T26" i="2"/>
  <c r="S26" i="2"/>
  <c r="R26" i="2"/>
  <c r="Q26" i="2"/>
  <c r="P26" i="2"/>
  <c r="O26" i="2"/>
  <c r="N26" i="2"/>
  <c r="K25" i="2"/>
  <c r="K23" i="2"/>
  <c r="M22" i="2"/>
  <c r="Y20" i="2"/>
  <c r="Y18" i="2"/>
  <c r="Y19" i="2" s="1"/>
  <c r="X18" i="2"/>
  <c r="X19" i="2" s="1"/>
  <c r="Y17" i="2"/>
  <c r="X17" i="2"/>
  <c r="W17" i="2"/>
  <c r="W18" i="2" s="1"/>
  <c r="W19" i="2" s="1"/>
  <c r="S17" i="2"/>
  <c r="S18" i="2" s="1"/>
  <c r="S19" i="2" s="1"/>
  <c r="R17" i="2"/>
  <c r="R18" i="2" s="1"/>
  <c r="R19" i="2" s="1"/>
  <c r="Q17" i="2"/>
  <c r="Q18" i="2" s="1"/>
  <c r="Q19" i="2" s="1"/>
  <c r="P17" i="2"/>
  <c r="P18" i="2" s="1"/>
  <c r="P19" i="2" s="1"/>
  <c r="O17" i="2"/>
  <c r="O18" i="2" s="1"/>
  <c r="O19" i="2" s="1"/>
  <c r="N17" i="2"/>
  <c r="K15" i="2"/>
  <c r="Y14" i="2"/>
  <c r="X14" i="2"/>
  <c r="W14" i="2"/>
  <c r="K14" i="2" s="1"/>
  <c r="V14" i="2"/>
  <c r="U14" i="2"/>
  <c r="T14" i="2"/>
  <c r="S14" i="2"/>
  <c r="R14" i="2"/>
  <c r="Q14" i="2"/>
  <c r="P14" i="2"/>
  <c r="O14" i="2"/>
  <c r="N14" i="2"/>
  <c r="K13" i="2"/>
  <c r="Y12" i="2"/>
  <c r="X12" i="2"/>
  <c r="W12" i="2"/>
  <c r="V12" i="2"/>
  <c r="U12" i="2"/>
  <c r="T12" i="2"/>
  <c r="S12" i="2"/>
  <c r="R12" i="2"/>
  <c r="Q12" i="2"/>
  <c r="P12" i="2"/>
  <c r="O12" i="2"/>
  <c r="N12" i="2"/>
  <c r="K10" i="2"/>
  <c r="K9" i="2"/>
  <c r="Y7" i="2"/>
  <c r="X7" i="2"/>
  <c r="W7" i="2"/>
  <c r="V7" i="2"/>
  <c r="U7" i="2"/>
  <c r="T7" i="2"/>
  <c r="T8" i="2" s="1"/>
  <c r="S7" i="2"/>
  <c r="S8" i="2" s="1"/>
  <c r="R7" i="2"/>
  <c r="R8" i="2" s="1"/>
  <c r="Q7" i="2"/>
  <c r="Q8" i="2" s="1"/>
  <c r="P7" i="2"/>
  <c r="O7" i="2"/>
  <c r="N7" i="2"/>
  <c r="N8" i="2" s="1"/>
  <c r="Y6" i="2"/>
  <c r="Y8" i="2" s="1"/>
  <c r="X6" i="2"/>
  <c r="W6" i="2"/>
  <c r="V6" i="2"/>
  <c r="U6" i="2"/>
  <c r="T6" i="2"/>
  <c r="S6" i="2"/>
  <c r="R6" i="2"/>
  <c r="Q6" i="2"/>
  <c r="P6" i="2"/>
  <c r="P8" i="2" s="1"/>
  <c r="O6" i="2"/>
  <c r="K6" i="2" s="1"/>
  <c r="N6" i="2"/>
  <c r="M6" i="2"/>
  <c r="K5" i="2"/>
  <c r="K4" i="2"/>
  <c r="K3" i="2"/>
  <c r="Y311" i="1"/>
  <c r="Y310" i="1" s="1"/>
  <c r="X311" i="1"/>
  <c r="X310" i="1" s="1"/>
  <c r="W311" i="1"/>
  <c r="W310" i="1" s="1"/>
  <c r="V311" i="1"/>
  <c r="V310" i="1" s="1"/>
  <c r="U311" i="1"/>
  <c r="U310" i="1" s="1"/>
  <c r="T311" i="1"/>
  <c r="T310" i="1" s="1"/>
  <c r="S311" i="1"/>
  <c r="S310" i="1" s="1"/>
  <c r="R311" i="1"/>
  <c r="R310" i="1" s="1"/>
  <c r="Q311" i="1"/>
  <c r="Q310" i="1" s="1"/>
  <c r="P311" i="1"/>
  <c r="P310" i="1" s="1"/>
  <c r="O311" i="1"/>
  <c r="O310" i="1" s="1"/>
  <c r="N311" i="1"/>
  <c r="N310" i="1" s="1"/>
  <c r="M310" i="1"/>
  <c r="Y309" i="1"/>
  <c r="X309" i="1"/>
  <c r="W309" i="1"/>
  <c r="V309" i="1"/>
  <c r="U309" i="1"/>
  <c r="T309" i="1"/>
  <c r="S309" i="1"/>
  <c r="R309" i="1"/>
  <c r="Q309" i="1"/>
  <c r="P309" i="1"/>
  <c r="O309" i="1"/>
  <c r="N309" i="1"/>
  <c r="K308" i="1"/>
  <c r="K307" i="1"/>
  <c r="Y305" i="1"/>
  <c r="Y306" i="1" s="1"/>
  <c r="X305" i="1"/>
  <c r="X306" i="1" s="1"/>
  <c r="W305" i="1"/>
  <c r="W306" i="1" s="1"/>
  <c r="V305" i="1"/>
  <c r="V306" i="1" s="1"/>
  <c r="U305" i="1"/>
  <c r="U306" i="1" s="1"/>
  <c r="T305" i="1"/>
  <c r="T306" i="1" s="1"/>
  <c r="S305" i="1"/>
  <c r="S306" i="1" s="1"/>
  <c r="R305" i="1"/>
  <c r="Q305" i="1"/>
  <c r="Q306" i="1" s="1"/>
  <c r="P305" i="1"/>
  <c r="P306" i="1" s="1"/>
  <c r="O305" i="1"/>
  <c r="O306" i="1" s="1"/>
  <c r="N305" i="1"/>
  <c r="N306" i="1" s="1"/>
  <c r="K304" i="1"/>
  <c r="M301" i="1"/>
  <c r="Y300" i="1"/>
  <c r="Y302" i="1" s="1"/>
  <c r="X300" i="1"/>
  <c r="X302" i="1" s="1"/>
  <c r="W300" i="1"/>
  <c r="W302" i="1" s="1"/>
  <c r="V300" i="1"/>
  <c r="V301" i="1" s="1"/>
  <c r="U300" i="1"/>
  <c r="U301" i="1" s="1"/>
  <c r="T300" i="1"/>
  <c r="T301" i="1" s="1"/>
  <c r="S300" i="1"/>
  <c r="S302" i="1" s="1"/>
  <c r="R300" i="1"/>
  <c r="Q300" i="1"/>
  <c r="Q301" i="1" s="1"/>
  <c r="P300" i="1"/>
  <c r="P301" i="1" s="1"/>
  <c r="O300" i="1"/>
  <c r="O301" i="1" s="1"/>
  <c r="N300" i="1"/>
  <c r="N302" i="1" s="1"/>
  <c r="M299" i="1"/>
  <c r="Y297" i="1"/>
  <c r="Y298" i="1" s="1"/>
  <c r="X297" i="1"/>
  <c r="X298" i="1" s="1"/>
  <c r="W297" i="1"/>
  <c r="V297" i="1"/>
  <c r="V298" i="1" s="1"/>
  <c r="U297" i="1"/>
  <c r="U298" i="1" s="1"/>
  <c r="T297" i="1"/>
  <c r="S297" i="1"/>
  <c r="S298" i="1" s="1"/>
  <c r="R297" i="1"/>
  <c r="R298" i="1" s="1"/>
  <c r="R299" i="1" s="1"/>
  <c r="Q297" i="1"/>
  <c r="P297" i="1"/>
  <c r="O297" i="1"/>
  <c r="N297" i="1"/>
  <c r="N298" i="1" s="1"/>
  <c r="K296" i="1"/>
  <c r="M295" i="1"/>
  <c r="Y293" i="1"/>
  <c r="Y294" i="1" s="1"/>
  <c r="X293" i="1"/>
  <c r="X294" i="1" s="1"/>
  <c r="W293" i="1"/>
  <c r="W294" i="1" s="1"/>
  <c r="V293" i="1"/>
  <c r="U293" i="1"/>
  <c r="U294" i="1" s="1"/>
  <c r="U295" i="1" s="1"/>
  <c r="T293" i="1"/>
  <c r="S293" i="1"/>
  <c r="R293" i="1"/>
  <c r="R294" i="1" s="1"/>
  <c r="Q293" i="1"/>
  <c r="Q294" i="1" s="1"/>
  <c r="Q295" i="1" s="1"/>
  <c r="P293" i="1"/>
  <c r="P294" i="1" s="1"/>
  <c r="P295" i="1" s="1"/>
  <c r="O293" i="1"/>
  <c r="N293" i="1"/>
  <c r="K292" i="1"/>
  <c r="Y290" i="1"/>
  <c r="X290" i="1"/>
  <c r="W290" i="1"/>
  <c r="V290" i="1"/>
  <c r="U290" i="1"/>
  <c r="T290" i="1"/>
  <c r="S290" i="1"/>
  <c r="R290" i="1"/>
  <c r="Q290" i="1"/>
  <c r="P290" i="1"/>
  <c r="O290" i="1"/>
  <c r="N290" i="1"/>
  <c r="Y289" i="1"/>
  <c r="X289" i="1"/>
  <c r="W289" i="1"/>
  <c r="V289" i="1"/>
  <c r="U289" i="1"/>
  <c r="T289" i="1"/>
  <c r="S289" i="1"/>
  <c r="R289" i="1"/>
  <c r="Q289" i="1"/>
  <c r="P289" i="1"/>
  <c r="O289" i="1"/>
  <c r="N289" i="1"/>
  <c r="M289" i="1"/>
  <c r="K288" i="1"/>
  <c r="K287" i="1"/>
  <c r="K286" i="1"/>
  <c r="M285" i="1"/>
  <c r="Y283" i="1"/>
  <c r="X283" i="1"/>
  <c r="W283" i="1"/>
  <c r="W284" i="1" s="1"/>
  <c r="V283" i="1"/>
  <c r="V284" i="1" s="1"/>
  <c r="V285" i="1" s="1"/>
  <c r="U283" i="1"/>
  <c r="U284" i="1" s="1"/>
  <c r="T283" i="1"/>
  <c r="T284" i="1" s="1"/>
  <c r="T285" i="1" s="1"/>
  <c r="S283" i="1"/>
  <c r="S284" i="1" s="1"/>
  <c r="R283" i="1"/>
  <c r="R284" i="1" s="1"/>
  <c r="Q283" i="1"/>
  <c r="Q284" i="1" s="1"/>
  <c r="P283" i="1"/>
  <c r="P284" i="1" s="1"/>
  <c r="O283" i="1"/>
  <c r="O284" i="1" s="1"/>
  <c r="N283" i="1"/>
  <c r="K282" i="1"/>
  <c r="M281" i="1"/>
  <c r="Y279" i="1"/>
  <c r="X279" i="1"/>
  <c r="W279" i="1"/>
  <c r="W280" i="1" s="1"/>
  <c r="W281" i="1" s="1"/>
  <c r="V279" i="1"/>
  <c r="V280" i="1" s="1"/>
  <c r="V281" i="1" s="1"/>
  <c r="U279" i="1"/>
  <c r="T279" i="1"/>
  <c r="T280" i="1" s="1"/>
  <c r="S279" i="1"/>
  <c r="S280" i="1" s="1"/>
  <c r="S281" i="1" s="1"/>
  <c r="R279" i="1"/>
  <c r="R280" i="1" s="1"/>
  <c r="R281" i="1" s="1"/>
  <c r="Q279" i="1"/>
  <c r="Q280" i="1" s="1"/>
  <c r="P279" i="1"/>
  <c r="P280" i="1" s="1"/>
  <c r="O279" i="1"/>
  <c r="N279" i="1"/>
  <c r="K278" i="1"/>
  <c r="K276" i="1"/>
  <c r="Y275" i="1"/>
  <c r="Y274" i="1" s="1"/>
  <c r="X275" i="1"/>
  <c r="X274" i="1" s="1"/>
  <c r="W275" i="1"/>
  <c r="W274" i="1" s="1"/>
  <c r="V275" i="1"/>
  <c r="V274" i="1" s="1"/>
  <c r="U275" i="1"/>
  <c r="U274" i="1" s="1"/>
  <c r="T275" i="1"/>
  <c r="T274" i="1" s="1"/>
  <c r="S275" i="1"/>
  <c r="S274" i="1" s="1"/>
  <c r="R275" i="1"/>
  <c r="Q275" i="1"/>
  <c r="Q274" i="1" s="1"/>
  <c r="P275" i="1"/>
  <c r="P274" i="1" s="1"/>
  <c r="O275" i="1"/>
  <c r="O274" i="1" s="1"/>
  <c r="N275" i="1"/>
  <c r="N274" i="1" s="1"/>
  <c r="M274" i="1"/>
  <c r="Y273" i="1"/>
  <c r="X273" i="1"/>
  <c r="W273" i="1"/>
  <c r="V273" i="1"/>
  <c r="U273" i="1"/>
  <c r="T273" i="1"/>
  <c r="S273" i="1"/>
  <c r="R273" i="1"/>
  <c r="Q273" i="1"/>
  <c r="P273" i="1"/>
  <c r="O273" i="1"/>
  <c r="N273" i="1"/>
  <c r="K272" i="1"/>
  <c r="Y270" i="1"/>
  <c r="X270" i="1"/>
  <c r="W270" i="1"/>
  <c r="V270" i="1"/>
  <c r="U270" i="1"/>
  <c r="T270" i="1"/>
  <c r="S270" i="1"/>
  <c r="R270" i="1"/>
  <c r="Q270" i="1"/>
  <c r="P270" i="1"/>
  <c r="O270" i="1"/>
  <c r="N270" i="1"/>
  <c r="Y269" i="1"/>
  <c r="X269" i="1"/>
  <c r="W269" i="1"/>
  <c r="V269" i="1"/>
  <c r="U269" i="1"/>
  <c r="T269" i="1"/>
  <c r="S269" i="1"/>
  <c r="R269" i="1"/>
  <c r="Q269" i="1"/>
  <c r="P269" i="1"/>
  <c r="O269" i="1"/>
  <c r="N269" i="1"/>
  <c r="M269" i="1"/>
  <c r="K268" i="1"/>
  <c r="K267" i="1"/>
  <c r="K266" i="1"/>
  <c r="K265" i="1"/>
  <c r="M264" i="1"/>
  <c r="Y262" i="1"/>
  <c r="Y263" i="1" s="1"/>
  <c r="Y264" i="1" s="1"/>
  <c r="X262" i="1"/>
  <c r="X263" i="1" s="1"/>
  <c r="X264" i="1" s="1"/>
  <c r="W262" i="1"/>
  <c r="W263" i="1" s="1"/>
  <c r="V262" i="1"/>
  <c r="V263" i="1" s="1"/>
  <c r="V264" i="1" s="1"/>
  <c r="U262" i="1"/>
  <c r="U263" i="1" s="1"/>
  <c r="U264" i="1" s="1"/>
  <c r="T262" i="1"/>
  <c r="T263" i="1" s="1"/>
  <c r="T264" i="1" s="1"/>
  <c r="S262" i="1"/>
  <c r="S263" i="1" s="1"/>
  <c r="R262" i="1"/>
  <c r="R263" i="1" s="1"/>
  <c r="R264" i="1" s="1"/>
  <c r="Q262" i="1"/>
  <c r="Q263" i="1" s="1"/>
  <c r="Q264" i="1" s="1"/>
  <c r="P262" i="1"/>
  <c r="P263" i="1" s="1"/>
  <c r="O262" i="1"/>
  <c r="N262" i="1"/>
  <c r="K261" i="1"/>
  <c r="M260" i="1"/>
  <c r="Y258" i="1"/>
  <c r="Y259" i="1" s="1"/>
  <c r="Y260" i="1" s="1"/>
  <c r="X258" i="1"/>
  <c r="W258" i="1"/>
  <c r="V258" i="1"/>
  <c r="V259" i="1" s="1"/>
  <c r="V260" i="1" s="1"/>
  <c r="U258" i="1"/>
  <c r="T258" i="1"/>
  <c r="S258" i="1"/>
  <c r="S259" i="1" s="1"/>
  <c r="S260" i="1" s="1"/>
  <c r="R258" i="1"/>
  <c r="R259" i="1" s="1"/>
  <c r="Q258" i="1"/>
  <c r="P258" i="1"/>
  <c r="P259" i="1" s="1"/>
  <c r="P260" i="1" s="1"/>
  <c r="O258" i="1"/>
  <c r="O259" i="1" s="1"/>
  <c r="N258" i="1"/>
  <c r="N259" i="1" s="1"/>
  <c r="K257" i="1"/>
  <c r="K256" i="1"/>
  <c r="K255" i="1"/>
  <c r="Y254" i="1"/>
  <c r="Y253" i="1" s="1"/>
  <c r="X254" i="1"/>
  <c r="X253" i="1" s="1"/>
  <c r="W254" i="1"/>
  <c r="W253" i="1" s="1"/>
  <c r="V254" i="1"/>
  <c r="V253" i="1" s="1"/>
  <c r="U254" i="1"/>
  <c r="U253" i="1" s="1"/>
  <c r="T254" i="1"/>
  <c r="T253" i="1" s="1"/>
  <c r="S254" i="1"/>
  <c r="S253" i="1" s="1"/>
  <c r="R254" i="1"/>
  <c r="R253" i="1" s="1"/>
  <c r="Q254" i="1"/>
  <c r="P254" i="1"/>
  <c r="P253" i="1" s="1"/>
  <c r="O254" i="1"/>
  <c r="O253" i="1" s="1"/>
  <c r="N254" i="1"/>
  <c r="N253" i="1" s="1"/>
  <c r="M253" i="1"/>
  <c r="Y252" i="1"/>
  <c r="X252" i="1"/>
  <c r="W252" i="1"/>
  <c r="V252" i="1"/>
  <c r="U252" i="1"/>
  <c r="T252" i="1"/>
  <c r="S252" i="1"/>
  <c r="R252" i="1"/>
  <c r="Q252" i="1"/>
  <c r="P252" i="1"/>
  <c r="O252" i="1"/>
  <c r="N252" i="1"/>
  <c r="K251" i="1"/>
  <c r="Y249" i="1"/>
  <c r="X249" i="1"/>
  <c r="W249" i="1"/>
  <c r="V249" i="1"/>
  <c r="U249" i="1"/>
  <c r="T249" i="1"/>
  <c r="S249" i="1"/>
  <c r="R249" i="1"/>
  <c r="Q249" i="1"/>
  <c r="P249" i="1"/>
  <c r="O249" i="1"/>
  <c r="N249" i="1"/>
  <c r="Y248" i="1"/>
  <c r="X248" i="1"/>
  <c r="W248" i="1"/>
  <c r="V248" i="1"/>
  <c r="U248" i="1"/>
  <c r="T248" i="1"/>
  <c r="S248" i="1"/>
  <c r="R248" i="1"/>
  <c r="Q248" i="1"/>
  <c r="P248" i="1"/>
  <c r="O248" i="1"/>
  <c r="N248" i="1"/>
  <c r="M248" i="1"/>
  <c r="K247" i="1"/>
  <c r="K246" i="1"/>
  <c r="K245" i="1"/>
  <c r="Y244" i="1"/>
  <c r="X244" i="1"/>
  <c r="W244" i="1"/>
  <c r="V244" i="1"/>
  <c r="U244" i="1"/>
  <c r="T244" i="1"/>
  <c r="S244" i="1"/>
  <c r="R244" i="1"/>
  <c r="Q244" i="1"/>
  <c r="P244" i="1"/>
  <c r="O244" i="1"/>
  <c r="N244" i="1"/>
  <c r="K243" i="1"/>
  <c r="M242" i="1"/>
  <c r="H242" i="1"/>
  <c r="H264" i="1" s="1"/>
  <c r="H285" i="1" s="1"/>
  <c r="H241" i="1"/>
  <c r="H263" i="1" s="1"/>
  <c r="H284" i="1" s="1"/>
  <c r="Y240" i="1"/>
  <c r="X240" i="1"/>
  <c r="W240" i="1"/>
  <c r="V240" i="1"/>
  <c r="V241" i="1" s="1"/>
  <c r="V242" i="1" s="1"/>
  <c r="U240" i="1"/>
  <c r="T240" i="1"/>
  <c r="S240" i="1"/>
  <c r="S241" i="1" s="1"/>
  <c r="R240" i="1"/>
  <c r="R241" i="1" s="1"/>
  <c r="Q240" i="1"/>
  <c r="Q241" i="1" s="1"/>
  <c r="P240" i="1"/>
  <c r="P241" i="1" s="1"/>
  <c r="O240" i="1"/>
  <c r="O241" i="1" s="1"/>
  <c r="N240" i="1"/>
  <c r="N241" i="1" s="1"/>
  <c r="H240" i="1"/>
  <c r="H262" i="1" s="1"/>
  <c r="H283" i="1" s="1"/>
  <c r="K239" i="1"/>
  <c r="H239" i="1"/>
  <c r="H261" i="1" s="1"/>
  <c r="H282" i="1" s="1"/>
  <c r="M238" i="1"/>
  <c r="H238" i="1"/>
  <c r="H260" i="1" s="1"/>
  <c r="H281" i="1" s="1"/>
  <c r="H237" i="1"/>
  <c r="H259" i="1" s="1"/>
  <c r="H280" i="1" s="1"/>
  <c r="Y236" i="1"/>
  <c r="Y237" i="1" s="1"/>
  <c r="X236" i="1"/>
  <c r="X237" i="1" s="1"/>
  <c r="W236" i="1"/>
  <c r="W237" i="1" s="1"/>
  <c r="V236" i="1"/>
  <c r="V237" i="1" s="1"/>
  <c r="V238" i="1" s="1"/>
  <c r="U236" i="1"/>
  <c r="U237" i="1" s="1"/>
  <c r="T236" i="1"/>
  <c r="S236" i="1"/>
  <c r="S237" i="1" s="1"/>
  <c r="R236" i="1"/>
  <c r="Q236" i="1"/>
  <c r="Q237" i="1" s="1"/>
  <c r="P236" i="1"/>
  <c r="P237" i="1" s="1"/>
  <c r="O236" i="1"/>
  <c r="O237" i="1" s="1"/>
  <c r="N236" i="1"/>
  <c r="N237" i="1" s="1"/>
  <c r="H236" i="1"/>
  <c r="H258" i="1" s="1"/>
  <c r="H279" i="1" s="1"/>
  <c r="K235" i="1"/>
  <c r="H235" i="1"/>
  <c r="H257" i="1" s="1"/>
  <c r="H278" i="1" s="1"/>
  <c r="Y233" i="1"/>
  <c r="X233" i="1"/>
  <c r="W233" i="1"/>
  <c r="V233" i="1"/>
  <c r="U233" i="1"/>
  <c r="T233" i="1"/>
  <c r="S233" i="1"/>
  <c r="R233" i="1"/>
  <c r="Q233" i="1"/>
  <c r="P233" i="1"/>
  <c r="O233" i="1"/>
  <c r="N233" i="1"/>
  <c r="Y232" i="1"/>
  <c r="X232" i="1"/>
  <c r="W232" i="1"/>
  <c r="V232" i="1"/>
  <c r="U232" i="1"/>
  <c r="T232" i="1"/>
  <c r="S232" i="1"/>
  <c r="R232" i="1"/>
  <c r="Q232" i="1"/>
  <c r="P232" i="1"/>
  <c r="O232" i="1"/>
  <c r="N232" i="1"/>
  <c r="M232" i="1"/>
  <c r="K231" i="1"/>
  <c r="K230" i="1"/>
  <c r="K229" i="1"/>
  <c r="K228" i="1"/>
  <c r="Y227" i="1"/>
  <c r="Y226" i="1" s="1"/>
  <c r="X227" i="1"/>
  <c r="X226" i="1" s="1"/>
  <c r="W227" i="1"/>
  <c r="W226" i="1" s="1"/>
  <c r="V227" i="1"/>
  <c r="V226" i="1" s="1"/>
  <c r="U227" i="1"/>
  <c r="U226" i="1" s="1"/>
  <c r="T227" i="1"/>
  <c r="T226" i="1" s="1"/>
  <c r="S227" i="1"/>
  <c r="S226" i="1" s="1"/>
  <c r="R227" i="1"/>
  <c r="R226" i="1" s="1"/>
  <c r="Q227" i="1"/>
  <c r="Q226" i="1" s="1"/>
  <c r="P227" i="1"/>
  <c r="P226" i="1" s="1"/>
  <c r="O227" i="1"/>
  <c r="O226" i="1" s="1"/>
  <c r="N227" i="1"/>
  <c r="N226" i="1" s="1"/>
  <c r="M226" i="1"/>
  <c r="Y225" i="1"/>
  <c r="X225" i="1"/>
  <c r="W225" i="1"/>
  <c r="V225" i="1"/>
  <c r="U225" i="1"/>
  <c r="T225" i="1"/>
  <c r="S225" i="1"/>
  <c r="R225" i="1"/>
  <c r="Q225" i="1"/>
  <c r="P225" i="1"/>
  <c r="O225" i="1"/>
  <c r="N225" i="1"/>
  <c r="K224" i="1"/>
  <c r="M223" i="1"/>
  <c r="Y221" i="1"/>
  <c r="Y222" i="1" s="1"/>
  <c r="X221" i="1"/>
  <c r="X222" i="1" s="1"/>
  <c r="W221" i="1"/>
  <c r="V221" i="1"/>
  <c r="V222" i="1" s="1"/>
  <c r="U221" i="1"/>
  <c r="U222" i="1" s="1"/>
  <c r="U223" i="1" s="1"/>
  <c r="T221" i="1"/>
  <c r="T222" i="1" s="1"/>
  <c r="S221" i="1"/>
  <c r="R221" i="1"/>
  <c r="R222" i="1" s="1"/>
  <c r="Q221" i="1"/>
  <c r="Q222" i="1" s="1"/>
  <c r="P221" i="1"/>
  <c r="P222" i="1" s="1"/>
  <c r="O221" i="1"/>
  <c r="N221" i="1"/>
  <c r="K220" i="1"/>
  <c r="M219" i="1"/>
  <c r="Y217" i="1"/>
  <c r="Y218" i="1" s="1"/>
  <c r="X217" i="1"/>
  <c r="X218" i="1" s="1"/>
  <c r="W217" i="1"/>
  <c r="W218" i="1" s="1"/>
  <c r="W219" i="1" s="1"/>
  <c r="V217" i="1"/>
  <c r="V218" i="1" s="1"/>
  <c r="V219" i="1" s="1"/>
  <c r="U217" i="1"/>
  <c r="U218" i="1" s="1"/>
  <c r="T217" i="1"/>
  <c r="T218" i="1" s="1"/>
  <c r="S217" i="1"/>
  <c r="S218" i="1" s="1"/>
  <c r="R217" i="1"/>
  <c r="R218" i="1" s="1"/>
  <c r="Q217" i="1"/>
  <c r="P217" i="1"/>
  <c r="P218" i="1" s="1"/>
  <c r="O217" i="1"/>
  <c r="N217" i="1"/>
  <c r="N218" i="1" s="1"/>
  <c r="K216" i="1"/>
  <c r="K215" i="1"/>
  <c r="Y214" i="1"/>
  <c r="X214" i="1"/>
  <c r="W214" i="1"/>
  <c r="V214" i="1"/>
  <c r="U214" i="1"/>
  <c r="T214" i="1"/>
  <c r="S214" i="1"/>
  <c r="R214" i="1"/>
  <c r="Q214" i="1"/>
  <c r="P214" i="1"/>
  <c r="O214" i="1"/>
  <c r="N214" i="1"/>
  <c r="K213" i="1"/>
  <c r="K212" i="1"/>
  <c r="K211" i="1"/>
  <c r="M210" i="1"/>
  <c r="K210" i="1"/>
  <c r="Y209" i="1"/>
  <c r="X209" i="1"/>
  <c r="W209" i="1"/>
  <c r="V209" i="1"/>
  <c r="U209" i="1"/>
  <c r="T209" i="1"/>
  <c r="S209" i="1"/>
  <c r="R209" i="1"/>
  <c r="Q209" i="1"/>
  <c r="P209" i="1"/>
  <c r="O209" i="1"/>
  <c r="N209" i="1"/>
  <c r="Y208" i="1"/>
  <c r="X208" i="1"/>
  <c r="W208" i="1"/>
  <c r="V208" i="1"/>
  <c r="U208" i="1"/>
  <c r="T208" i="1"/>
  <c r="S208" i="1"/>
  <c r="R208" i="1"/>
  <c r="Q208" i="1"/>
  <c r="P208" i="1"/>
  <c r="O208" i="1"/>
  <c r="N208" i="1"/>
  <c r="Y207" i="1"/>
  <c r="X207" i="1"/>
  <c r="W207" i="1"/>
  <c r="V207" i="1"/>
  <c r="U207" i="1"/>
  <c r="T207" i="1"/>
  <c r="S207" i="1"/>
  <c r="R207" i="1"/>
  <c r="Q207" i="1"/>
  <c r="P207" i="1"/>
  <c r="O207" i="1"/>
  <c r="N207" i="1"/>
  <c r="Y206" i="1"/>
  <c r="X206" i="1"/>
  <c r="W206" i="1"/>
  <c r="V206" i="1"/>
  <c r="U206" i="1"/>
  <c r="T206" i="1"/>
  <c r="S206" i="1"/>
  <c r="R206" i="1"/>
  <c r="Q206" i="1"/>
  <c r="P206" i="1"/>
  <c r="O206" i="1"/>
  <c r="N206" i="1"/>
  <c r="Y205" i="1"/>
  <c r="X205" i="1"/>
  <c r="W205" i="1"/>
  <c r="V205" i="1"/>
  <c r="U205" i="1"/>
  <c r="T205" i="1"/>
  <c r="S205" i="1"/>
  <c r="R205" i="1"/>
  <c r="Q205" i="1"/>
  <c r="P205" i="1"/>
  <c r="O205" i="1"/>
  <c r="N205" i="1"/>
  <c r="N204" i="1" s="1"/>
  <c r="K203" i="1"/>
  <c r="Y202" i="1"/>
  <c r="X202" i="1"/>
  <c r="W202" i="1"/>
  <c r="V202" i="1"/>
  <c r="U202" i="1"/>
  <c r="T202" i="1"/>
  <c r="S202" i="1"/>
  <c r="R202" i="1"/>
  <c r="Q202" i="1"/>
  <c r="P202" i="1"/>
  <c r="O202" i="1"/>
  <c r="N202" i="1"/>
  <c r="K201" i="1"/>
  <c r="Y199" i="1"/>
  <c r="X199" i="1"/>
  <c r="W199" i="1"/>
  <c r="V199" i="1"/>
  <c r="U199" i="1"/>
  <c r="T199" i="1"/>
  <c r="S199" i="1"/>
  <c r="R199" i="1"/>
  <c r="Q199" i="1"/>
  <c r="P199" i="1"/>
  <c r="O199" i="1"/>
  <c r="N199" i="1"/>
  <c r="Y198" i="1"/>
  <c r="X198" i="1"/>
  <c r="W198" i="1"/>
  <c r="V198" i="1"/>
  <c r="U198" i="1"/>
  <c r="T198" i="1"/>
  <c r="S198" i="1"/>
  <c r="R198" i="1"/>
  <c r="Q198" i="1"/>
  <c r="P198" i="1"/>
  <c r="O198" i="1"/>
  <c r="N198" i="1"/>
  <c r="M198" i="1"/>
  <c r="K197" i="1"/>
  <c r="K196" i="1"/>
  <c r="K195" i="1"/>
  <c r="K194" i="1"/>
  <c r="Y192" i="1"/>
  <c r="X192" i="1"/>
  <c r="W192" i="1"/>
  <c r="V192" i="1"/>
  <c r="U192" i="1"/>
  <c r="T192" i="1"/>
  <c r="S192" i="1"/>
  <c r="R192" i="1"/>
  <c r="Q192" i="1"/>
  <c r="P192" i="1"/>
  <c r="O192" i="1"/>
  <c r="N192" i="1"/>
  <c r="Y191" i="1"/>
  <c r="X191" i="1"/>
  <c r="W191" i="1"/>
  <c r="V191" i="1"/>
  <c r="U191" i="1"/>
  <c r="T191" i="1"/>
  <c r="S191" i="1"/>
  <c r="R191" i="1"/>
  <c r="Q191" i="1"/>
  <c r="P191" i="1"/>
  <c r="O191" i="1"/>
  <c r="N191" i="1"/>
  <c r="M191" i="1"/>
  <c r="K190" i="1"/>
  <c r="M189" i="1"/>
  <c r="Y187" i="1"/>
  <c r="Y188" i="1" s="1"/>
  <c r="X187" i="1"/>
  <c r="X188" i="1" s="1"/>
  <c r="W187" i="1"/>
  <c r="W188" i="1" s="1"/>
  <c r="V187" i="1"/>
  <c r="U187" i="1"/>
  <c r="U188" i="1" s="1"/>
  <c r="U189" i="1" s="1"/>
  <c r="T187" i="1"/>
  <c r="T188" i="1" s="1"/>
  <c r="T189" i="1" s="1"/>
  <c r="S187" i="1"/>
  <c r="R187" i="1"/>
  <c r="R188" i="1" s="1"/>
  <c r="R189" i="1" s="1"/>
  <c r="Q187" i="1"/>
  <c r="Q188" i="1" s="1"/>
  <c r="P187" i="1"/>
  <c r="P188" i="1" s="1"/>
  <c r="O187" i="1"/>
  <c r="N187" i="1"/>
  <c r="N188" i="1" s="1"/>
  <c r="K186" i="1"/>
  <c r="M185" i="1"/>
  <c r="Y183" i="1"/>
  <c r="Y184" i="1" s="1"/>
  <c r="X183" i="1"/>
  <c r="X184" i="1" s="1"/>
  <c r="W183" i="1"/>
  <c r="W184" i="1" s="1"/>
  <c r="V183" i="1"/>
  <c r="U183" i="1"/>
  <c r="T183" i="1"/>
  <c r="T184" i="1" s="1"/>
  <c r="S183" i="1"/>
  <c r="R183" i="1"/>
  <c r="R184" i="1" s="1"/>
  <c r="Q183" i="1"/>
  <c r="Q184" i="1" s="1"/>
  <c r="P183" i="1"/>
  <c r="O183" i="1"/>
  <c r="O184" i="1" s="1"/>
  <c r="N183" i="1"/>
  <c r="N184" i="1" s="1"/>
  <c r="K182" i="1"/>
  <c r="K181" i="1"/>
  <c r="K180" i="1"/>
  <c r="K179" i="1"/>
  <c r="Y177" i="1"/>
  <c r="X177" i="1"/>
  <c r="W177" i="1"/>
  <c r="V177" i="1"/>
  <c r="U177" i="1"/>
  <c r="T177" i="1"/>
  <c r="S177" i="1"/>
  <c r="R177" i="1"/>
  <c r="Q177" i="1"/>
  <c r="P177" i="1"/>
  <c r="O177" i="1"/>
  <c r="N177" i="1"/>
  <c r="Y176" i="1"/>
  <c r="X176" i="1"/>
  <c r="W176" i="1"/>
  <c r="V176" i="1"/>
  <c r="U176" i="1"/>
  <c r="T176" i="1"/>
  <c r="S176" i="1"/>
  <c r="R176" i="1"/>
  <c r="Q176" i="1"/>
  <c r="P176" i="1"/>
  <c r="O176" i="1"/>
  <c r="N176" i="1"/>
  <c r="Y173" i="1"/>
  <c r="X173" i="1"/>
  <c r="W173" i="1"/>
  <c r="V173" i="1"/>
  <c r="U173" i="1"/>
  <c r="T173" i="1"/>
  <c r="S173" i="1"/>
  <c r="R173" i="1"/>
  <c r="Q173" i="1"/>
  <c r="P173" i="1"/>
  <c r="O173" i="1"/>
  <c r="N173" i="1"/>
  <c r="K172" i="1"/>
  <c r="K171" i="1"/>
  <c r="K170" i="1"/>
  <c r="K169" i="1"/>
  <c r="Y165" i="1"/>
  <c r="Y167" i="1" s="1"/>
  <c r="X165" i="1"/>
  <c r="X167" i="1" s="1"/>
  <c r="W165" i="1"/>
  <c r="W166" i="1" s="1"/>
  <c r="V165" i="1"/>
  <c r="V167" i="1" s="1"/>
  <c r="U165" i="1"/>
  <c r="U166" i="1" s="1"/>
  <c r="T165" i="1"/>
  <c r="T167" i="1" s="1"/>
  <c r="S165" i="1"/>
  <c r="S166" i="1" s="1"/>
  <c r="R165" i="1"/>
  <c r="R167" i="1" s="1"/>
  <c r="Q165" i="1"/>
  <c r="Q167" i="1" s="1"/>
  <c r="P165" i="1"/>
  <c r="O165" i="1"/>
  <c r="N165" i="1"/>
  <c r="N166" i="1" s="1"/>
  <c r="Y161" i="1"/>
  <c r="Y162" i="1" s="1"/>
  <c r="X161" i="1"/>
  <c r="W161" i="1"/>
  <c r="V161" i="1"/>
  <c r="V162" i="1" s="1"/>
  <c r="U161" i="1"/>
  <c r="T161" i="1"/>
  <c r="T162" i="1" s="1"/>
  <c r="S161" i="1"/>
  <c r="S162" i="1" s="1"/>
  <c r="R161" i="1"/>
  <c r="R162" i="1" s="1"/>
  <c r="Q161" i="1"/>
  <c r="Q162" i="1" s="1"/>
  <c r="P161" i="1"/>
  <c r="P162" i="1" s="1"/>
  <c r="O161" i="1"/>
  <c r="O162" i="1" s="1"/>
  <c r="N161" i="1"/>
  <c r="Y159" i="1"/>
  <c r="X159" i="1"/>
  <c r="W159" i="1"/>
  <c r="V159" i="1"/>
  <c r="U159" i="1"/>
  <c r="T159" i="1"/>
  <c r="S159" i="1"/>
  <c r="R159" i="1"/>
  <c r="Q159" i="1"/>
  <c r="P159" i="1"/>
  <c r="O159" i="1"/>
  <c r="N159" i="1"/>
  <c r="Y158" i="1"/>
  <c r="X158" i="1"/>
  <c r="W158" i="1"/>
  <c r="V158" i="1"/>
  <c r="U158" i="1"/>
  <c r="T158" i="1"/>
  <c r="S158" i="1"/>
  <c r="R158" i="1"/>
  <c r="Q158" i="1"/>
  <c r="P158" i="1"/>
  <c r="O158" i="1"/>
  <c r="N158" i="1"/>
  <c r="M158" i="1"/>
  <c r="K157" i="1"/>
  <c r="K156" i="1"/>
  <c r="K155" i="1"/>
  <c r="K154" i="1"/>
  <c r="K153" i="1"/>
  <c r="K152" i="1"/>
  <c r="Y150" i="1"/>
  <c r="X150" i="1"/>
  <c r="W150" i="1"/>
  <c r="V150" i="1"/>
  <c r="U150" i="1"/>
  <c r="T150" i="1"/>
  <c r="S150" i="1"/>
  <c r="R150" i="1"/>
  <c r="Q150" i="1"/>
  <c r="P150" i="1"/>
  <c r="O150" i="1"/>
  <c r="N150" i="1"/>
  <c r="Y149" i="1"/>
  <c r="X149" i="1"/>
  <c r="W149" i="1"/>
  <c r="V149" i="1"/>
  <c r="U149" i="1"/>
  <c r="T149" i="1"/>
  <c r="S149" i="1"/>
  <c r="R149" i="1"/>
  <c r="Q149" i="1"/>
  <c r="P149" i="1"/>
  <c r="O149" i="1"/>
  <c r="N149" i="1"/>
  <c r="K148" i="1"/>
  <c r="Y145" i="1"/>
  <c r="X145" i="1"/>
  <c r="W145" i="1"/>
  <c r="V145" i="1"/>
  <c r="U145" i="1"/>
  <c r="T145" i="1"/>
  <c r="S145" i="1"/>
  <c r="R145" i="1"/>
  <c r="Q145" i="1"/>
  <c r="P145" i="1"/>
  <c r="O145" i="1"/>
  <c r="N145" i="1"/>
  <c r="K144" i="1"/>
  <c r="Y140" i="1"/>
  <c r="Y141" i="1" s="1"/>
  <c r="X140" i="1"/>
  <c r="W140" i="1"/>
  <c r="V140" i="1"/>
  <c r="U140" i="1"/>
  <c r="U141" i="1" s="1"/>
  <c r="T140" i="1"/>
  <c r="T141" i="1" s="1"/>
  <c r="S140" i="1"/>
  <c r="S141" i="1" s="1"/>
  <c r="R140" i="1"/>
  <c r="R141" i="1" s="1"/>
  <c r="Q140" i="1"/>
  <c r="P140" i="1"/>
  <c r="O140" i="1"/>
  <c r="O141" i="1" s="1"/>
  <c r="N140" i="1"/>
  <c r="N141" i="1" s="1"/>
  <c r="K139" i="1"/>
  <c r="M138" i="1"/>
  <c r="Y137" i="1"/>
  <c r="Y138" i="1" s="1"/>
  <c r="X137" i="1"/>
  <c r="X138" i="1" s="1"/>
  <c r="W137" i="1"/>
  <c r="W138" i="1" s="1"/>
  <c r="V137" i="1"/>
  <c r="V138" i="1" s="1"/>
  <c r="U137" i="1"/>
  <c r="U138" i="1" s="1"/>
  <c r="T137" i="1"/>
  <c r="T138" i="1" s="1"/>
  <c r="S137" i="1"/>
  <c r="S138" i="1" s="1"/>
  <c r="R137" i="1"/>
  <c r="R138" i="1" s="1"/>
  <c r="Q137" i="1"/>
  <c r="Q138" i="1" s="1"/>
  <c r="P137" i="1"/>
  <c r="P138" i="1" s="1"/>
  <c r="O137" i="1"/>
  <c r="O138" i="1" s="1"/>
  <c r="N137" i="1"/>
  <c r="N138" i="1" s="1"/>
  <c r="Y136" i="1"/>
  <c r="X136" i="1"/>
  <c r="W136" i="1"/>
  <c r="V136" i="1"/>
  <c r="U136" i="1"/>
  <c r="T136" i="1"/>
  <c r="S136" i="1"/>
  <c r="R136" i="1"/>
  <c r="Q136" i="1"/>
  <c r="P136" i="1"/>
  <c r="O136" i="1"/>
  <c r="N136" i="1"/>
  <c r="K135" i="1"/>
  <c r="M132" i="1"/>
  <c r="Y131" i="1"/>
  <c r="Y133" i="1" s="1"/>
  <c r="X131" i="1"/>
  <c r="X133" i="1" s="1"/>
  <c r="W131" i="1"/>
  <c r="W132" i="1" s="1"/>
  <c r="V131" i="1"/>
  <c r="U131" i="1"/>
  <c r="T131" i="1"/>
  <c r="T132" i="1" s="1"/>
  <c r="K130" i="1"/>
  <c r="M128" i="1"/>
  <c r="U125" i="1"/>
  <c r="U126" i="1" s="1"/>
  <c r="T125" i="1"/>
  <c r="T127" i="1" s="1"/>
  <c r="T128" i="1" s="1"/>
  <c r="O125" i="1"/>
  <c r="O129" i="1" s="1"/>
  <c r="S124" i="1"/>
  <c r="M123" i="1"/>
  <c r="K123" i="1"/>
  <c r="X122" i="1"/>
  <c r="W122" i="1"/>
  <c r="S122" i="1"/>
  <c r="Y125" i="1"/>
  <c r="Y127" i="1" s="1"/>
  <c r="Y128" i="1" s="1"/>
  <c r="X125" i="1"/>
  <c r="W125" i="1"/>
  <c r="V125" i="1"/>
  <c r="U122" i="1"/>
  <c r="T122" i="1"/>
  <c r="S125" i="1"/>
  <c r="S129" i="1" s="1"/>
  <c r="R125" i="1"/>
  <c r="R126" i="1" s="1"/>
  <c r="Q124" i="1"/>
  <c r="P125" i="1"/>
  <c r="O124" i="1"/>
  <c r="S120" i="1"/>
  <c r="R120" i="1"/>
  <c r="Q120" i="1"/>
  <c r="P120" i="1"/>
  <c r="O120" i="1"/>
  <c r="N120" i="1"/>
  <c r="M119" i="1"/>
  <c r="K119" i="1"/>
  <c r="Y118" i="1"/>
  <c r="X118" i="1"/>
  <c r="W118" i="1"/>
  <c r="V118" i="1"/>
  <c r="U118" i="1"/>
  <c r="T118" i="1"/>
  <c r="S118" i="1"/>
  <c r="R118" i="1"/>
  <c r="Q118" i="1"/>
  <c r="P118" i="1"/>
  <c r="O118" i="1"/>
  <c r="N118" i="1"/>
  <c r="K117" i="1"/>
  <c r="U115" i="1"/>
  <c r="U116" i="1" s="1"/>
  <c r="T115" i="1"/>
  <c r="T116" i="1" s="1"/>
  <c r="R115" i="1"/>
  <c r="R116" i="1" s="1"/>
  <c r="Q115" i="1"/>
  <c r="Q116" i="1" s="1"/>
  <c r="M114" i="1"/>
  <c r="K114" i="1"/>
  <c r="V113" i="1"/>
  <c r="U113" i="1"/>
  <c r="W115" i="1"/>
  <c r="W116" i="1" s="1"/>
  <c r="V115" i="1"/>
  <c r="V116" i="1" s="1"/>
  <c r="T113" i="1"/>
  <c r="S113" i="1"/>
  <c r="R113" i="1"/>
  <c r="Q113" i="1"/>
  <c r="P115" i="1"/>
  <c r="P116" i="1" s="1"/>
  <c r="O115" i="1"/>
  <c r="O116" i="1" s="1"/>
  <c r="M111" i="1"/>
  <c r="K111" i="1"/>
  <c r="Y110" i="1"/>
  <c r="X110" i="1"/>
  <c r="W110" i="1"/>
  <c r="V110" i="1"/>
  <c r="U110" i="1"/>
  <c r="T110" i="1"/>
  <c r="S110" i="1"/>
  <c r="R110" i="1"/>
  <c r="Q110" i="1"/>
  <c r="P110" i="1"/>
  <c r="O110" i="1"/>
  <c r="N110" i="1"/>
  <c r="K109" i="1"/>
  <c r="K108" i="1"/>
  <c r="K107" i="1"/>
  <c r="Y105" i="1"/>
  <c r="Y106" i="1" s="1"/>
  <c r="X105" i="1"/>
  <c r="X106" i="1" s="1"/>
  <c r="W105" i="1"/>
  <c r="W106" i="1" s="1"/>
  <c r="V105" i="1"/>
  <c r="V106" i="1" s="1"/>
  <c r="U105" i="1"/>
  <c r="U106" i="1" s="1"/>
  <c r="T105" i="1"/>
  <c r="T106" i="1" s="1"/>
  <c r="S105" i="1"/>
  <c r="S106" i="1" s="1"/>
  <c r="R105" i="1"/>
  <c r="R106" i="1" s="1"/>
  <c r="Q105" i="1"/>
  <c r="Q106" i="1" s="1"/>
  <c r="P105" i="1"/>
  <c r="O105" i="1"/>
  <c r="O106" i="1" s="1"/>
  <c r="N105" i="1"/>
  <c r="N106" i="1" s="1"/>
  <c r="Y104" i="1"/>
  <c r="X104" i="1"/>
  <c r="W104" i="1"/>
  <c r="V104" i="1"/>
  <c r="U104" i="1"/>
  <c r="T104" i="1"/>
  <c r="S104" i="1"/>
  <c r="R104" i="1"/>
  <c r="Q104" i="1"/>
  <c r="P104" i="1"/>
  <c r="O104" i="1"/>
  <c r="N104" i="1"/>
  <c r="Y103" i="1"/>
  <c r="X103" i="1"/>
  <c r="W103" i="1"/>
  <c r="V103" i="1"/>
  <c r="U103" i="1"/>
  <c r="T103" i="1"/>
  <c r="S103" i="1"/>
  <c r="R103" i="1"/>
  <c r="Q103" i="1"/>
  <c r="P103" i="1"/>
  <c r="O103" i="1"/>
  <c r="N103" i="1"/>
  <c r="Y102" i="1"/>
  <c r="X102" i="1"/>
  <c r="W102" i="1"/>
  <c r="V102" i="1"/>
  <c r="U102" i="1"/>
  <c r="T102" i="1"/>
  <c r="S102" i="1"/>
  <c r="R102" i="1"/>
  <c r="Q102" i="1"/>
  <c r="P102" i="1"/>
  <c r="O102" i="1"/>
  <c r="N102" i="1"/>
  <c r="K101" i="1"/>
  <c r="M98" i="1"/>
  <c r="Y97" i="1"/>
  <c r="Y99" i="1" s="1"/>
  <c r="X97" i="1"/>
  <c r="X98" i="1" s="1"/>
  <c r="W97" i="1"/>
  <c r="W98" i="1" s="1"/>
  <c r="V97" i="1"/>
  <c r="V98" i="1" s="1"/>
  <c r="U97" i="1"/>
  <c r="U98" i="1" s="1"/>
  <c r="T97" i="1"/>
  <c r="T98" i="1" s="1"/>
  <c r="Y95" i="1"/>
  <c r="Y96" i="1" s="1"/>
  <c r="X95" i="1"/>
  <c r="X96" i="1" s="1"/>
  <c r="W95" i="1"/>
  <c r="W96" i="1" s="1"/>
  <c r="V95" i="1"/>
  <c r="V96" i="1" s="1"/>
  <c r="U95" i="1"/>
  <c r="U96" i="1" s="1"/>
  <c r="T95" i="1"/>
  <c r="T96" i="1" s="1"/>
  <c r="S95" i="1"/>
  <c r="S96" i="1" s="1"/>
  <c r="R95" i="1"/>
  <c r="R96" i="1" s="1"/>
  <c r="Q95" i="1"/>
  <c r="Q96" i="1" s="1"/>
  <c r="P95" i="1"/>
  <c r="P96" i="1" s="1"/>
  <c r="O95" i="1"/>
  <c r="O96" i="1" s="1"/>
  <c r="N95" i="1"/>
  <c r="N96" i="1" s="1"/>
  <c r="K94" i="1"/>
  <c r="K93" i="1"/>
  <c r="K92" i="1"/>
  <c r="M90" i="1"/>
  <c r="Y88" i="1"/>
  <c r="Y89" i="1" s="1"/>
  <c r="X88" i="1"/>
  <c r="X89" i="1" s="1"/>
  <c r="W88" i="1"/>
  <c r="W89" i="1" s="1"/>
  <c r="V88" i="1"/>
  <c r="V90" i="1" s="1"/>
  <c r="U88" i="1"/>
  <c r="T88" i="1"/>
  <c r="S88" i="1"/>
  <c r="S89" i="1" s="1"/>
  <c r="R88" i="1"/>
  <c r="R91" i="1" s="1"/>
  <c r="Q88" i="1"/>
  <c r="Q91" i="1" s="1"/>
  <c r="P88" i="1"/>
  <c r="P90" i="1" s="1"/>
  <c r="O88" i="1"/>
  <c r="O90" i="1" s="1"/>
  <c r="N88" i="1"/>
  <c r="N91" i="1" s="1"/>
  <c r="Y87" i="1"/>
  <c r="X87" i="1"/>
  <c r="W87" i="1"/>
  <c r="V87" i="1"/>
  <c r="U87" i="1"/>
  <c r="T87" i="1"/>
  <c r="S87" i="1"/>
  <c r="R87" i="1"/>
  <c r="Q87" i="1"/>
  <c r="P87" i="1"/>
  <c r="O87" i="1"/>
  <c r="N87" i="1"/>
  <c r="Y86" i="1"/>
  <c r="X86" i="1"/>
  <c r="W86" i="1"/>
  <c r="V86" i="1"/>
  <c r="U86" i="1"/>
  <c r="T86" i="1"/>
  <c r="S86" i="1"/>
  <c r="R86" i="1"/>
  <c r="Q86" i="1"/>
  <c r="P86" i="1"/>
  <c r="O86" i="1"/>
  <c r="N86" i="1"/>
  <c r="Y85" i="1"/>
  <c r="X85" i="1"/>
  <c r="W85" i="1"/>
  <c r="V85" i="1"/>
  <c r="U85" i="1"/>
  <c r="T85" i="1"/>
  <c r="S85" i="1"/>
  <c r="R85" i="1"/>
  <c r="Q85" i="1"/>
  <c r="P85" i="1"/>
  <c r="O85" i="1"/>
  <c r="N85" i="1"/>
  <c r="M85" i="1"/>
  <c r="Y84" i="1"/>
  <c r="X84" i="1"/>
  <c r="W84" i="1"/>
  <c r="V84" i="1"/>
  <c r="U84" i="1"/>
  <c r="T84" i="1"/>
  <c r="S84" i="1"/>
  <c r="R84" i="1"/>
  <c r="Q84" i="1"/>
  <c r="P84" i="1"/>
  <c r="O84" i="1"/>
  <c r="N84" i="1"/>
  <c r="K83" i="1"/>
  <c r="K82" i="1"/>
  <c r="K81" i="1"/>
  <c r="K80" i="1"/>
  <c r="Y79" i="1"/>
  <c r="Y77" i="1" s="1"/>
  <c r="X79" i="1"/>
  <c r="X77" i="1" s="1"/>
  <c r="Q79" i="1"/>
  <c r="Q77" i="1" s="1"/>
  <c r="P79" i="1"/>
  <c r="P77" i="1" s="1"/>
  <c r="O79" i="1"/>
  <c r="N79" i="1"/>
  <c r="N77" i="1" s="1"/>
  <c r="K78" i="1"/>
  <c r="M77" i="1"/>
  <c r="K74" i="1"/>
  <c r="U72" i="1"/>
  <c r="U73" i="1" s="1"/>
  <c r="Q72" i="1"/>
  <c r="Q277" i="1" s="1"/>
  <c r="P72" i="1"/>
  <c r="P75" i="1" s="1"/>
  <c r="O72" i="1"/>
  <c r="O73" i="1" s="1"/>
  <c r="Y71" i="1"/>
  <c r="Y69" i="1" s="1"/>
  <c r="X71" i="1"/>
  <c r="X69" i="1" s="1"/>
  <c r="Q71" i="1"/>
  <c r="Q69" i="1" s="1"/>
  <c r="P71" i="1"/>
  <c r="P69" i="1" s="1"/>
  <c r="O71" i="1"/>
  <c r="O69" i="1" s="1"/>
  <c r="N71" i="1"/>
  <c r="N69" i="1" s="1"/>
  <c r="K70" i="1"/>
  <c r="M69" i="1"/>
  <c r="U68" i="1"/>
  <c r="Q67" i="1"/>
  <c r="P67" i="1"/>
  <c r="O67" i="1"/>
  <c r="K66" i="1"/>
  <c r="U65" i="1"/>
  <c r="Q65" i="1"/>
  <c r="O65" i="1"/>
  <c r="N65" i="1"/>
  <c r="Y65" i="1"/>
  <c r="X72" i="1"/>
  <c r="X73" i="1" s="1"/>
  <c r="T65" i="1"/>
  <c r="S65" i="1"/>
  <c r="R68" i="1"/>
  <c r="R71" i="1" s="1"/>
  <c r="R69" i="1" s="1"/>
  <c r="P65" i="1"/>
  <c r="Y63" i="1"/>
  <c r="Y61" i="1" s="1"/>
  <c r="X63" i="1"/>
  <c r="X61" i="1" s="1"/>
  <c r="Q63" i="1"/>
  <c r="Q61" i="1" s="1"/>
  <c r="P63" i="1"/>
  <c r="P61" i="1" s="1"/>
  <c r="O63" i="1"/>
  <c r="O61" i="1" s="1"/>
  <c r="N63" i="1"/>
  <c r="N61" i="1" s="1"/>
  <c r="K62" i="1"/>
  <c r="M61" i="1"/>
  <c r="W60" i="1"/>
  <c r="W63" i="1" s="1"/>
  <c r="W61" i="1" s="1"/>
  <c r="V60" i="1"/>
  <c r="U60" i="1"/>
  <c r="U63" i="1" s="1"/>
  <c r="U61" i="1" s="1"/>
  <c r="T60" i="1"/>
  <c r="T63" i="1" s="1"/>
  <c r="T61" i="1" s="1"/>
  <c r="S60" i="1"/>
  <c r="R60" i="1"/>
  <c r="S59" i="1"/>
  <c r="R59" i="1"/>
  <c r="Q59" i="1"/>
  <c r="P59" i="1"/>
  <c r="O59" i="1"/>
  <c r="N59" i="1"/>
  <c r="K58" i="1"/>
  <c r="Y57" i="1"/>
  <c r="X57" i="1"/>
  <c r="W57" i="1"/>
  <c r="V57" i="1"/>
  <c r="U57" i="1"/>
  <c r="T57" i="1"/>
  <c r="S57" i="1"/>
  <c r="R57" i="1"/>
  <c r="Q57" i="1"/>
  <c r="P57" i="1"/>
  <c r="O57" i="1"/>
  <c r="N57" i="1"/>
  <c r="K56" i="1"/>
  <c r="Y55" i="1"/>
  <c r="X55" i="1"/>
  <c r="W55" i="1"/>
  <c r="V55" i="1"/>
  <c r="U55" i="1"/>
  <c r="T55" i="1"/>
  <c r="S55" i="1"/>
  <c r="R55" i="1"/>
  <c r="Q55" i="1"/>
  <c r="P55" i="1"/>
  <c r="O55" i="1"/>
  <c r="N55" i="1"/>
  <c r="K54" i="1"/>
  <c r="U53" i="1"/>
  <c r="R53" i="1"/>
  <c r="Y53" i="1"/>
  <c r="X53" i="1"/>
  <c r="W53" i="1"/>
  <c r="V53" i="1"/>
  <c r="K52" i="1"/>
  <c r="S53" i="1"/>
  <c r="Q53" i="1"/>
  <c r="P53" i="1"/>
  <c r="O53" i="1"/>
  <c r="N53" i="1"/>
  <c r="Y51" i="1"/>
  <c r="X51" i="1"/>
  <c r="W51" i="1"/>
  <c r="V51" i="1"/>
  <c r="U51" i="1"/>
  <c r="T51" i="1"/>
  <c r="S51" i="1"/>
  <c r="R51" i="1"/>
  <c r="Q51" i="1"/>
  <c r="P51" i="1"/>
  <c r="O51" i="1"/>
  <c r="N51" i="1"/>
  <c r="K50" i="1"/>
  <c r="K49" i="1"/>
  <c r="K48" i="1"/>
  <c r="K47" i="1"/>
  <c r="Y46" i="1"/>
  <c r="X46" i="1"/>
  <c r="W46" i="1"/>
  <c r="V46" i="1"/>
  <c r="U46" i="1"/>
  <c r="T46" i="1"/>
  <c r="S46" i="1"/>
  <c r="R46" i="1"/>
  <c r="Q46" i="1"/>
  <c r="K45" i="1"/>
  <c r="K44" i="1"/>
  <c r="K42" i="1"/>
  <c r="Y41" i="1"/>
  <c r="Y43" i="1" s="1"/>
  <c r="Y175" i="1" s="1"/>
  <c r="Y174" i="1" s="1"/>
  <c r="X41" i="1"/>
  <c r="X43" i="1" s="1"/>
  <c r="X175" i="1" s="1"/>
  <c r="X174" i="1" s="1"/>
  <c r="W41" i="1"/>
  <c r="W43" i="1" s="1"/>
  <c r="W175" i="1" s="1"/>
  <c r="W174" i="1" s="1"/>
  <c r="V41" i="1"/>
  <c r="V43" i="1" s="1"/>
  <c r="U41" i="1"/>
  <c r="U43" i="1" s="1"/>
  <c r="T41" i="1"/>
  <c r="T43" i="1" s="1"/>
  <c r="T147" i="1" s="1"/>
  <c r="T146" i="1" s="1"/>
  <c r="S41" i="1"/>
  <c r="S43" i="1" s="1"/>
  <c r="R41" i="1"/>
  <c r="R43" i="1" s="1"/>
  <c r="Q41" i="1"/>
  <c r="Q43" i="1" s="1"/>
  <c r="Q175" i="1" s="1"/>
  <c r="Q174" i="1" s="1"/>
  <c r="P41" i="1"/>
  <c r="P43" i="1" s="1"/>
  <c r="O41" i="1"/>
  <c r="O43" i="1" s="1"/>
  <c r="N41" i="1"/>
  <c r="N43" i="1" s="1"/>
  <c r="M41" i="1"/>
  <c r="K40" i="1"/>
  <c r="Y38" i="1"/>
  <c r="Y39" i="1" s="1"/>
  <c r="X38" i="1"/>
  <c r="X39" i="1" s="1"/>
  <c r="W38" i="1"/>
  <c r="W39" i="1" s="1"/>
  <c r="V38" i="1"/>
  <c r="V39" i="1" s="1"/>
  <c r="U38" i="1"/>
  <c r="U39" i="1" s="1"/>
  <c r="T38" i="1"/>
  <c r="T39" i="1" s="1"/>
  <c r="S38" i="1"/>
  <c r="S39" i="1" s="1"/>
  <c r="R38" i="1"/>
  <c r="R39" i="1" s="1"/>
  <c r="Q38" i="1"/>
  <c r="Q39" i="1" s="1"/>
  <c r="P38" i="1"/>
  <c r="P39" i="1" s="1"/>
  <c r="O38" i="1"/>
  <c r="O39" i="1" s="1"/>
  <c r="N38" i="1"/>
  <c r="N39" i="1" s="1"/>
  <c r="K37" i="1"/>
  <c r="K36" i="1"/>
  <c r="K35" i="1"/>
  <c r="K33" i="1"/>
  <c r="M32" i="1"/>
  <c r="V31" i="1"/>
  <c r="U34" i="1"/>
  <c r="U32" i="1" s="1"/>
  <c r="R31" i="1"/>
  <c r="Y29" i="1"/>
  <c r="Y27" i="1" s="1"/>
  <c r="Y31" i="1" s="1"/>
  <c r="X29" i="1"/>
  <c r="X27" i="1" s="1"/>
  <c r="W29" i="1"/>
  <c r="V29" i="1"/>
  <c r="V27" i="1" s="1"/>
  <c r="V34" i="1" s="1"/>
  <c r="V32" i="1" s="1"/>
  <c r="U29" i="1"/>
  <c r="U27" i="1" s="1"/>
  <c r="T29" i="1"/>
  <c r="T27" i="1" s="1"/>
  <c r="S29" i="1"/>
  <c r="S27" i="1" s="1"/>
  <c r="S34" i="1" s="1"/>
  <c r="S32" i="1" s="1"/>
  <c r="R29" i="1"/>
  <c r="R27" i="1" s="1"/>
  <c r="Q29" i="1"/>
  <c r="Q27" i="1" s="1"/>
  <c r="P29" i="1"/>
  <c r="P27" i="1" s="1"/>
  <c r="P20" i="1" s="1"/>
  <c r="O29" i="1"/>
  <c r="O27" i="1" s="1"/>
  <c r="N29" i="1"/>
  <c r="N27" i="1" s="1"/>
  <c r="K28" i="1"/>
  <c r="M27" i="1"/>
  <c r="Y26" i="1"/>
  <c r="X26" i="1"/>
  <c r="W26" i="1"/>
  <c r="V26" i="1"/>
  <c r="U26" i="1"/>
  <c r="T26" i="1"/>
  <c r="S26" i="1"/>
  <c r="R26" i="1"/>
  <c r="Q26" i="1"/>
  <c r="P26" i="1"/>
  <c r="O26" i="1"/>
  <c r="N26" i="1"/>
  <c r="K25" i="1"/>
  <c r="K23" i="1"/>
  <c r="M22" i="1"/>
  <c r="Y17" i="1"/>
  <c r="Y18" i="1" s="1"/>
  <c r="Y19" i="1" s="1"/>
  <c r="X17" i="1"/>
  <c r="X18" i="1" s="1"/>
  <c r="X19" i="1" s="1"/>
  <c r="T17" i="1"/>
  <c r="T18" i="1" s="1"/>
  <c r="T19" i="1" s="1"/>
  <c r="S17" i="1"/>
  <c r="S18" i="1" s="1"/>
  <c r="S19" i="1" s="1"/>
  <c r="Q17" i="1"/>
  <c r="Q18" i="1" s="1"/>
  <c r="Q19" i="1" s="1"/>
  <c r="P17" i="1"/>
  <c r="P18" i="1" s="1"/>
  <c r="P19" i="1" s="1"/>
  <c r="O17" i="1"/>
  <c r="O18" i="1" s="1"/>
  <c r="O19" i="1" s="1"/>
  <c r="N17" i="1"/>
  <c r="N18" i="1" s="1"/>
  <c r="K15" i="1"/>
  <c r="Y14" i="1"/>
  <c r="X14" i="1"/>
  <c r="W14" i="1"/>
  <c r="V14" i="1"/>
  <c r="U14" i="1"/>
  <c r="T14" i="1"/>
  <c r="S14" i="1"/>
  <c r="R14" i="1"/>
  <c r="Q14" i="1"/>
  <c r="P14" i="1"/>
  <c r="O14" i="1"/>
  <c r="N14" i="1"/>
  <c r="K13" i="1"/>
  <c r="Y12" i="1"/>
  <c r="X12" i="1"/>
  <c r="W12" i="1"/>
  <c r="P12" i="1"/>
  <c r="N12" i="1"/>
  <c r="V12" i="1"/>
  <c r="U12" i="1"/>
  <c r="T12" i="1"/>
  <c r="S12" i="1"/>
  <c r="R12" i="1"/>
  <c r="Q12" i="1"/>
  <c r="K10" i="1"/>
  <c r="K9" i="1"/>
  <c r="Y7" i="1"/>
  <c r="X7" i="1"/>
  <c r="W7" i="1"/>
  <c r="V7" i="1"/>
  <c r="U7" i="1"/>
  <c r="T7" i="1"/>
  <c r="S7" i="1"/>
  <c r="R7" i="1"/>
  <c r="Q7" i="1"/>
  <c r="P7" i="1"/>
  <c r="O7" i="1"/>
  <c r="N7" i="1"/>
  <c r="Y6" i="1"/>
  <c r="X6" i="1"/>
  <c r="W6" i="1"/>
  <c r="V6" i="1"/>
  <c r="U6" i="1"/>
  <c r="T6" i="1"/>
  <c r="S6" i="1"/>
  <c r="R6" i="1"/>
  <c r="Q6" i="1"/>
  <c r="P6" i="1"/>
  <c r="O6" i="1"/>
  <c r="N6" i="1"/>
  <c r="M6" i="1"/>
  <c r="K5" i="1"/>
  <c r="K4" i="1"/>
  <c r="K3" i="1"/>
  <c r="O8" i="1" l="1"/>
  <c r="K187" i="2"/>
  <c r="Y218" i="5"/>
  <c r="Y219" i="5" s="1"/>
  <c r="Y188" i="3"/>
  <c r="Y189" i="3" s="1"/>
  <c r="Y280" i="3"/>
  <c r="Y281" i="3" s="1"/>
  <c r="K283" i="2"/>
  <c r="Y184" i="5"/>
  <c r="Y185" i="5" s="1"/>
  <c r="Y260" i="5"/>
  <c r="Y285" i="2"/>
  <c r="K183" i="5"/>
  <c r="K297" i="5"/>
  <c r="K236" i="2"/>
  <c r="Y260" i="4"/>
  <c r="Y264" i="5"/>
  <c r="Y238" i="3"/>
  <c r="Y189" i="5"/>
  <c r="Y242" i="3"/>
  <c r="K187" i="3"/>
  <c r="N260" i="3"/>
  <c r="N285" i="2"/>
  <c r="O260" i="3"/>
  <c r="N189" i="3"/>
  <c r="K279" i="1"/>
  <c r="K279" i="5"/>
  <c r="O281" i="5"/>
  <c r="O285" i="5"/>
  <c r="N238" i="5"/>
  <c r="N237" i="5"/>
  <c r="O185" i="3"/>
  <c r="O219" i="5"/>
  <c r="W200" i="1"/>
  <c r="Q204" i="1"/>
  <c r="Y299" i="1"/>
  <c r="W151" i="1"/>
  <c r="R164" i="1"/>
  <c r="R163" i="1" s="1"/>
  <c r="T200" i="1"/>
  <c r="K202" i="1"/>
  <c r="R200" i="1"/>
  <c r="N160" i="1"/>
  <c r="U200" i="1"/>
  <c r="W178" i="1"/>
  <c r="V200" i="1"/>
  <c r="O200" i="1"/>
  <c r="V151" i="1"/>
  <c r="R291" i="2"/>
  <c r="X291" i="3"/>
  <c r="W291" i="4"/>
  <c r="O291" i="1"/>
  <c r="R291" i="3"/>
  <c r="Q291" i="4"/>
  <c r="V291" i="2"/>
  <c r="Y291" i="2"/>
  <c r="S291" i="3"/>
  <c r="W291" i="2"/>
  <c r="V160" i="1"/>
  <c r="S204" i="1"/>
  <c r="K214" i="1"/>
  <c r="Q271" i="1"/>
  <c r="W99" i="1"/>
  <c r="W100" i="1" s="1"/>
  <c r="P143" i="1"/>
  <c r="P142" i="1" s="1"/>
  <c r="N193" i="1"/>
  <c r="P234" i="1"/>
  <c r="O89" i="1"/>
  <c r="O91" i="1"/>
  <c r="Q151" i="1"/>
  <c r="Q281" i="1"/>
  <c r="W91" i="1"/>
  <c r="R151" i="1"/>
  <c r="N234" i="1"/>
  <c r="T250" i="1"/>
  <c r="T291" i="3"/>
  <c r="R291" i="5"/>
  <c r="S291" i="5"/>
  <c r="U291" i="2"/>
  <c r="K290" i="3"/>
  <c r="X291" i="4"/>
  <c r="Y291" i="5"/>
  <c r="Y291" i="4"/>
  <c r="N291" i="5"/>
  <c r="O291" i="2"/>
  <c r="Q291" i="1"/>
  <c r="Y291" i="3"/>
  <c r="V291" i="4"/>
  <c r="P291" i="2"/>
  <c r="O291" i="4"/>
  <c r="T291" i="2"/>
  <c r="W291" i="1"/>
  <c r="Q291" i="2"/>
  <c r="V271" i="4"/>
  <c r="R271" i="3"/>
  <c r="O271" i="4"/>
  <c r="T271" i="3"/>
  <c r="X271" i="4"/>
  <c r="Y271" i="4"/>
  <c r="K269" i="5"/>
  <c r="V271" i="5"/>
  <c r="R271" i="4"/>
  <c r="O271" i="5"/>
  <c r="W271" i="5"/>
  <c r="K269" i="1"/>
  <c r="S271" i="4"/>
  <c r="P271" i="5"/>
  <c r="R250" i="3"/>
  <c r="O250" i="2"/>
  <c r="Y250" i="5"/>
  <c r="T250" i="2"/>
  <c r="N250" i="5"/>
  <c r="Y250" i="3"/>
  <c r="N250" i="3"/>
  <c r="P250" i="5"/>
  <c r="W250" i="5"/>
  <c r="X250" i="5"/>
  <c r="O250" i="3"/>
  <c r="U250" i="4"/>
  <c r="V250" i="4"/>
  <c r="R250" i="2"/>
  <c r="W250" i="4"/>
  <c r="T234" i="2"/>
  <c r="Q234" i="1"/>
  <c r="W234" i="4"/>
  <c r="U234" i="5"/>
  <c r="W234" i="2"/>
  <c r="V234" i="1"/>
  <c r="X234" i="2"/>
  <c r="X234" i="3"/>
  <c r="K86" i="1"/>
  <c r="T193" i="1"/>
  <c r="N238" i="1"/>
  <c r="O271" i="1"/>
  <c r="O178" i="1"/>
  <c r="N200" i="1"/>
  <c r="R271" i="1"/>
  <c r="R291" i="1"/>
  <c r="P178" i="1"/>
  <c r="X178" i="1"/>
  <c r="K206" i="1"/>
  <c r="O151" i="1"/>
  <c r="K187" i="1"/>
  <c r="V250" i="1"/>
  <c r="T291" i="1"/>
  <c r="T302" i="1"/>
  <c r="T303" i="1" s="1"/>
  <c r="P151" i="1"/>
  <c r="S178" i="1"/>
  <c r="S193" i="1"/>
  <c r="Q242" i="1"/>
  <c r="N271" i="1"/>
  <c r="V291" i="1"/>
  <c r="Y98" i="1"/>
  <c r="Y100" i="1" s="1"/>
  <c r="Q189" i="1"/>
  <c r="U99" i="1"/>
  <c r="U100" i="1" s="1"/>
  <c r="S151" i="1"/>
  <c r="U178" i="1"/>
  <c r="X271" i="1"/>
  <c r="V99" i="1"/>
  <c r="V100" i="1" s="1"/>
  <c r="V178" i="1"/>
  <c r="Y271" i="1"/>
  <c r="Y291" i="1"/>
  <c r="X99" i="1"/>
  <c r="X100" i="1" s="1"/>
  <c r="S160" i="1"/>
  <c r="R250" i="1"/>
  <c r="O285" i="1"/>
  <c r="P291" i="1"/>
  <c r="K14" i="1"/>
  <c r="N89" i="1"/>
  <c r="X151" i="1"/>
  <c r="R237" i="1"/>
  <c r="R238" i="1" s="1"/>
  <c r="Q285" i="1"/>
  <c r="N175" i="1"/>
  <c r="N174" i="1" s="1"/>
  <c r="N147" i="1"/>
  <c r="N146" i="1" s="1"/>
  <c r="S175" i="1"/>
  <c r="S174" i="1" s="1"/>
  <c r="S164" i="1"/>
  <c r="S163" i="1" s="1"/>
  <c r="K87" i="1"/>
  <c r="K104" i="1"/>
  <c r="K161" i="1"/>
  <c r="P91" i="1"/>
  <c r="T99" i="1"/>
  <c r="T100" i="1" s="1"/>
  <c r="K103" i="1"/>
  <c r="M103" i="1" s="1"/>
  <c r="T175" i="1"/>
  <c r="T174" i="1" s="1"/>
  <c r="V223" i="1"/>
  <c r="X234" i="1"/>
  <c r="P271" i="1"/>
  <c r="P281" i="1"/>
  <c r="V302" i="1"/>
  <c r="V303" i="1" s="1"/>
  <c r="R8" i="1"/>
  <c r="K84" i="1"/>
  <c r="P89" i="1"/>
  <c r="P200" i="1"/>
  <c r="K207" i="1"/>
  <c r="O250" i="1"/>
  <c r="R285" i="1"/>
  <c r="S8" i="1"/>
  <c r="Q89" i="1"/>
  <c r="X132" i="1"/>
  <c r="X134" i="1" s="1"/>
  <c r="T160" i="1"/>
  <c r="U184" i="1"/>
  <c r="U185" i="1" s="1"/>
  <c r="R204" i="1"/>
  <c r="K209" i="1"/>
  <c r="P250" i="1"/>
  <c r="Q259" i="1"/>
  <c r="Q260" i="1" s="1"/>
  <c r="S285" i="1"/>
  <c r="R89" i="1"/>
  <c r="Y132" i="1"/>
  <c r="U160" i="1"/>
  <c r="T178" i="1"/>
  <c r="V184" i="1"/>
  <c r="V185" i="1" s="1"/>
  <c r="O188" i="1"/>
  <c r="O189" i="1" s="1"/>
  <c r="K191" i="1"/>
  <c r="X204" i="1"/>
  <c r="W234" i="1"/>
  <c r="Q250" i="1"/>
  <c r="K29" i="1"/>
  <c r="W133" i="1"/>
  <c r="W134" i="1" s="1"/>
  <c r="P238" i="1"/>
  <c r="V8" i="1"/>
  <c r="O160" i="1"/>
  <c r="Y234" i="1"/>
  <c r="Q238" i="1"/>
  <c r="S250" i="1"/>
  <c r="N260" i="1"/>
  <c r="O298" i="1"/>
  <c r="Y91" i="1"/>
  <c r="W8" i="1"/>
  <c r="N90" i="1"/>
  <c r="T164" i="1"/>
  <c r="T163" i="1" s="1"/>
  <c r="W193" i="1"/>
  <c r="S222" i="1"/>
  <c r="S223" i="1" s="1"/>
  <c r="O260" i="1"/>
  <c r="O294" i="1"/>
  <c r="O295" i="1" s="1"/>
  <c r="P298" i="1"/>
  <c r="P299" i="1" s="1"/>
  <c r="P8" i="1"/>
  <c r="X193" i="1"/>
  <c r="K226" i="1"/>
  <c r="K233" i="1"/>
  <c r="S238" i="1"/>
  <c r="O242" i="1"/>
  <c r="S271" i="1"/>
  <c r="Q298" i="1"/>
  <c r="Q299" i="1" s="1"/>
  <c r="Q8" i="1"/>
  <c r="K51" i="1"/>
  <c r="K136" i="1"/>
  <c r="R160" i="1"/>
  <c r="Y178" i="1"/>
  <c r="Y193" i="1"/>
  <c r="P242" i="1"/>
  <c r="K273" i="1"/>
  <c r="U285" i="1"/>
  <c r="S219" i="1"/>
  <c r="Q90" i="1"/>
  <c r="N151" i="1"/>
  <c r="N178" i="1"/>
  <c r="X200" i="1"/>
  <c r="W250" i="1"/>
  <c r="X291" i="1"/>
  <c r="X91" i="1"/>
  <c r="R90" i="1"/>
  <c r="P164" i="1"/>
  <c r="P163" i="1" s="1"/>
  <c r="P189" i="1"/>
  <c r="Y200" i="1"/>
  <c r="R242" i="1"/>
  <c r="R295" i="1"/>
  <c r="S301" i="1"/>
  <c r="S303" i="1" s="1"/>
  <c r="P193" i="1"/>
  <c r="O204" i="1"/>
  <c r="P223" i="1"/>
  <c r="S234" i="1"/>
  <c r="W271" i="1"/>
  <c r="Y295" i="1"/>
  <c r="Y219" i="1"/>
  <c r="W90" i="1"/>
  <c r="Y151" i="1"/>
  <c r="W189" i="1"/>
  <c r="Q193" i="1"/>
  <c r="P204" i="1"/>
  <c r="Q223" i="1"/>
  <c r="T234" i="1"/>
  <c r="X90" i="1"/>
  <c r="X189" i="1"/>
  <c r="R193" i="1"/>
  <c r="K205" i="1"/>
  <c r="R223" i="1"/>
  <c r="U234" i="1"/>
  <c r="K252" i="1"/>
  <c r="K145" i="1"/>
  <c r="Y189" i="1"/>
  <c r="K198" i="1"/>
  <c r="K221" i="1"/>
  <c r="S264" i="1"/>
  <c r="V299" i="1"/>
  <c r="W301" i="1"/>
  <c r="W303" i="1" s="1"/>
  <c r="N168" i="2"/>
  <c r="R167" i="5"/>
  <c r="K173" i="1"/>
  <c r="Y164" i="4"/>
  <c r="Q167" i="4"/>
  <c r="Q168" i="4" s="1"/>
  <c r="Y167" i="5"/>
  <c r="Y168" i="5" s="1"/>
  <c r="N167" i="5"/>
  <c r="N168" i="5" s="1"/>
  <c r="V178" i="2"/>
  <c r="N167" i="4"/>
  <c r="N168" i="4" s="1"/>
  <c r="R166" i="1"/>
  <c r="R168" i="1" s="1"/>
  <c r="X166" i="3"/>
  <c r="X168" i="3" s="1"/>
  <c r="K165" i="4"/>
  <c r="R168" i="5"/>
  <c r="U162" i="1"/>
  <c r="T166" i="1"/>
  <c r="T168" i="1" s="1"/>
  <c r="K161" i="3"/>
  <c r="K177" i="4"/>
  <c r="K177" i="1"/>
  <c r="Q166" i="2"/>
  <c r="Q168" i="2" s="1"/>
  <c r="S167" i="1"/>
  <c r="S168" i="1" s="1"/>
  <c r="T178" i="3"/>
  <c r="Q178" i="5"/>
  <c r="K165" i="1"/>
  <c r="X166" i="2"/>
  <c r="W167" i="3"/>
  <c r="W168" i="3" s="1"/>
  <c r="R178" i="5"/>
  <c r="W178" i="5"/>
  <c r="U167" i="1"/>
  <c r="U168" i="1" s="1"/>
  <c r="N167" i="2"/>
  <c r="X167" i="3"/>
  <c r="W167" i="1"/>
  <c r="W168" i="1" s="1"/>
  <c r="W178" i="3"/>
  <c r="V168" i="5"/>
  <c r="Y167" i="4"/>
  <c r="X166" i="1"/>
  <c r="X168" i="1" s="1"/>
  <c r="Y178" i="2"/>
  <c r="S168" i="4"/>
  <c r="P167" i="2"/>
  <c r="P168" i="2" s="1"/>
  <c r="P178" i="3"/>
  <c r="X164" i="4"/>
  <c r="V166" i="1"/>
  <c r="V168" i="1" s="1"/>
  <c r="K173" i="2"/>
  <c r="N178" i="2"/>
  <c r="Y178" i="5"/>
  <c r="Q178" i="3"/>
  <c r="Y178" i="3"/>
  <c r="V166" i="5"/>
  <c r="Q129" i="4"/>
  <c r="S127" i="2"/>
  <c r="S128" i="2" s="1"/>
  <c r="X127" i="5"/>
  <c r="X128" i="5" s="1"/>
  <c r="S129" i="2"/>
  <c r="Y126" i="1"/>
  <c r="Q126" i="4"/>
  <c r="V126" i="1"/>
  <c r="V127" i="1"/>
  <c r="V128" i="1" s="1"/>
  <c r="O127" i="2"/>
  <c r="O128" i="2" s="1"/>
  <c r="O129" i="2"/>
  <c r="P126" i="2"/>
  <c r="P129" i="2"/>
  <c r="P127" i="2"/>
  <c r="P128" i="2" s="1"/>
  <c r="W127" i="4"/>
  <c r="W128" i="4" s="1"/>
  <c r="W126" i="4"/>
  <c r="P126" i="1"/>
  <c r="P129" i="1"/>
  <c r="Q129" i="3"/>
  <c r="Q127" i="3"/>
  <c r="Q128" i="3" s="1"/>
  <c r="O129" i="5"/>
  <c r="O127" i="5"/>
  <c r="O128" i="5" s="1"/>
  <c r="V122" i="1"/>
  <c r="K118" i="5"/>
  <c r="U127" i="3"/>
  <c r="U128" i="3" s="1"/>
  <c r="X125" i="2"/>
  <c r="V127" i="3"/>
  <c r="V128" i="3" s="1"/>
  <c r="S131" i="1"/>
  <c r="S133" i="1" s="1"/>
  <c r="Y122" i="1"/>
  <c r="O122" i="2"/>
  <c r="Y127" i="3"/>
  <c r="Y128" i="3" s="1"/>
  <c r="W122" i="4"/>
  <c r="K118" i="1"/>
  <c r="K121" i="1"/>
  <c r="P122" i="2"/>
  <c r="R129" i="1"/>
  <c r="Q122" i="2"/>
  <c r="O131" i="2"/>
  <c r="R122" i="2"/>
  <c r="P124" i="3"/>
  <c r="R124" i="1"/>
  <c r="S122" i="2"/>
  <c r="S124" i="3"/>
  <c r="U126" i="5"/>
  <c r="P125" i="3"/>
  <c r="V126" i="5"/>
  <c r="K118" i="4"/>
  <c r="S131" i="2"/>
  <c r="R125" i="3"/>
  <c r="R126" i="3" s="1"/>
  <c r="K118" i="2"/>
  <c r="O124" i="2"/>
  <c r="T125" i="3"/>
  <c r="T127" i="3" s="1"/>
  <c r="T128" i="3" s="1"/>
  <c r="W127" i="5"/>
  <c r="W128" i="5" s="1"/>
  <c r="V122" i="5"/>
  <c r="T126" i="1"/>
  <c r="P124" i="2"/>
  <c r="P131" i="2" s="1"/>
  <c r="K120" i="1"/>
  <c r="R127" i="1"/>
  <c r="R128" i="1" s="1"/>
  <c r="Q125" i="2"/>
  <c r="T127" i="4"/>
  <c r="T128" i="4" s="1"/>
  <c r="U127" i="1"/>
  <c r="U128" i="1" s="1"/>
  <c r="R122" i="3"/>
  <c r="X127" i="4"/>
  <c r="X128" i="4" s="1"/>
  <c r="R113" i="2"/>
  <c r="T113" i="4"/>
  <c r="W113" i="1"/>
  <c r="R113" i="3"/>
  <c r="N113" i="5"/>
  <c r="P115" i="2"/>
  <c r="P116" i="2" s="1"/>
  <c r="K112" i="1"/>
  <c r="K112" i="2"/>
  <c r="Q115" i="2"/>
  <c r="Q116" i="2" s="1"/>
  <c r="S115" i="1"/>
  <c r="S116" i="1" s="1"/>
  <c r="O115" i="4"/>
  <c r="O116" i="4" s="1"/>
  <c r="Y113" i="5"/>
  <c r="W115" i="3"/>
  <c r="W116" i="3" s="1"/>
  <c r="K110" i="1"/>
  <c r="P113" i="4"/>
  <c r="U76" i="1"/>
  <c r="U79" i="1" s="1"/>
  <c r="U77" i="1" s="1"/>
  <c r="Y277" i="3"/>
  <c r="O313" i="1"/>
  <c r="O312" i="1" s="1"/>
  <c r="U277" i="1"/>
  <c r="X313" i="4"/>
  <c r="X312" i="4" s="1"/>
  <c r="X73" i="4"/>
  <c r="X277" i="4"/>
  <c r="O67" i="4"/>
  <c r="Y73" i="5"/>
  <c r="N67" i="2"/>
  <c r="P67" i="3"/>
  <c r="S67" i="4"/>
  <c r="R67" i="5"/>
  <c r="U313" i="1"/>
  <c r="U312" i="1" s="1"/>
  <c r="P67" i="2"/>
  <c r="P73" i="2"/>
  <c r="P313" i="2"/>
  <c r="P312" i="2" s="1"/>
  <c r="Q67" i="3"/>
  <c r="Q97" i="3" s="1"/>
  <c r="K64" i="5"/>
  <c r="U76" i="5"/>
  <c r="U79" i="5" s="1"/>
  <c r="U77" i="5" s="1"/>
  <c r="V73" i="2"/>
  <c r="S68" i="4"/>
  <c r="S71" i="4" s="1"/>
  <c r="S69" i="4" s="1"/>
  <c r="S76" i="4"/>
  <c r="X73" i="2"/>
  <c r="T68" i="4"/>
  <c r="T71" i="4" s="1"/>
  <c r="T69" i="4" s="1"/>
  <c r="N72" i="4"/>
  <c r="U68" i="4"/>
  <c r="U71" i="4" s="1"/>
  <c r="U69" i="4" s="1"/>
  <c r="O72" i="4"/>
  <c r="O313" i="4" s="1"/>
  <c r="O312" i="4" s="1"/>
  <c r="K60" i="1"/>
  <c r="K57" i="2"/>
  <c r="P75" i="2"/>
  <c r="V68" i="4"/>
  <c r="V71" i="4" s="1"/>
  <c r="V69" i="4" s="1"/>
  <c r="X277" i="2"/>
  <c r="T313" i="4"/>
  <c r="T312" i="4" s="1"/>
  <c r="S68" i="1"/>
  <c r="S71" i="1" s="1"/>
  <c r="S69" i="1" s="1"/>
  <c r="S72" i="1"/>
  <c r="S73" i="1" s="1"/>
  <c r="K60" i="3"/>
  <c r="U72" i="4"/>
  <c r="U73" i="4" s="1"/>
  <c r="K59" i="1"/>
  <c r="N65" i="4"/>
  <c r="U73" i="5"/>
  <c r="K57" i="1"/>
  <c r="K57" i="3"/>
  <c r="Y72" i="1"/>
  <c r="Y73" i="1" s="1"/>
  <c r="W72" i="4"/>
  <c r="N65" i="3"/>
  <c r="K57" i="4"/>
  <c r="V277" i="2"/>
  <c r="S73" i="4"/>
  <c r="O75" i="1"/>
  <c r="O97" i="1" s="1"/>
  <c r="N65" i="5"/>
  <c r="K55" i="4"/>
  <c r="K55" i="1"/>
  <c r="K55" i="5"/>
  <c r="X303" i="5"/>
  <c r="K55" i="2"/>
  <c r="K53" i="3"/>
  <c r="O234" i="1"/>
  <c r="V8" i="2"/>
  <c r="R234" i="2"/>
  <c r="U164" i="3"/>
  <c r="U163" i="3" s="1"/>
  <c r="V160" i="4"/>
  <c r="U193" i="4"/>
  <c r="R291" i="4"/>
  <c r="P8" i="5"/>
  <c r="U193" i="5"/>
  <c r="K193" i="5" s="1"/>
  <c r="S250" i="5"/>
  <c r="X8" i="1"/>
  <c r="U193" i="1"/>
  <c r="K199" i="1"/>
  <c r="X250" i="1"/>
  <c r="N291" i="1"/>
  <c r="P164" i="2"/>
  <c r="P163" i="2" s="1"/>
  <c r="Y193" i="2"/>
  <c r="S250" i="2"/>
  <c r="W160" i="3"/>
  <c r="U8" i="5"/>
  <c r="W160" i="5"/>
  <c r="T250" i="5"/>
  <c r="Y8" i="1"/>
  <c r="Q164" i="1"/>
  <c r="Q163" i="1" s="1"/>
  <c r="V193" i="1"/>
  <c r="Y250" i="1"/>
  <c r="X8" i="2"/>
  <c r="W160" i="2"/>
  <c r="N175" i="2"/>
  <c r="N174" i="2" s="1"/>
  <c r="T8" i="4"/>
  <c r="V8" i="5"/>
  <c r="X160" i="5"/>
  <c r="X193" i="5"/>
  <c r="U250" i="5"/>
  <c r="K7" i="1"/>
  <c r="K159" i="2"/>
  <c r="O175" i="5"/>
  <c r="O174" i="5" s="1"/>
  <c r="V303" i="5"/>
  <c r="R163" i="3"/>
  <c r="O291" i="3"/>
  <c r="N303" i="2"/>
  <c r="P200" i="2"/>
  <c r="W291" i="3"/>
  <c r="P303" i="3"/>
  <c r="K7" i="4"/>
  <c r="N175" i="4"/>
  <c r="N174" i="4" s="1"/>
  <c r="Q250" i="4"/>
  <c r="T175" i="5"/>
  <c r="T174" i="5" s="1"/>
  <c r="T291" i="5"/>
  <c r="K233" i="3"/>
  <c r="K290" i="4"/>
  <c r="N8" i="1"/>
  <c r="O193" i="2"/>
  <c r="W8" i="3"/>
  <c r="R193" i="3"/>
  <c r="S175" i="4"/>
  <c r="S174" i="4" s="1"/>
  <c r="K233" i="4"/>
  <c r="T250" i="4"/>
  <c r="W175" i="5"/>
  <c r="W174" i="5" s="1"/>
  <c r="P147" i="1"/>
  <c r="P146" i="1" s="1"/>
  <c r="K159" i="1"/>
  <c r="N234" i="2"/>
  <c r="W193" i="3"/>
  <c r="V271" i="3"/>
  <c r="Y147" i="4"/>
  <c r="Y146" i="4" s="1"/>
  <c r="Q193" i="4"/>
  <c r="W200" i="4"/>
  <c r="R160" i="5"/>
  <c r="R193" i="5"/>
  <c r="R271" i="5"/>
  <c r="W100" i="4"/>
  <c r="N143" i="1"/>
  <c r="N142" i="1" s="1"/>
  <c r="Q147" i="1"/>
  <c r="Q146" i="1" s="1"/>
  <c r="P160" i="1"/>
  <c r="R160" i="2"/>
  <c r="Y200" i="2"/>
  <c r="S160" i="4"/>
  <c r="X200" i="4"/>
  <c r="S160" i="5"/>
  <c r="S193" i="5"/>
  <c r="T143" i="1"/>
  <c r="T142" i="1" s="1"/>
  <c r="Q160" i="1"/>
  <c r="U250" i="1"/>
  <c r="V271" i="1"/>
  <c r="K290" i="1"/>
  <c r="S160" i="2"/>
  <c r="P234" i="2"/>
  <c r="P271" i="2"/>
  <c r="X271" i="3"/>
  <c r="W134" i="4"/>
  <c r="N143" i="4"/>
  <c r="T160" i="4"/>
  <c r="N164" i="4"/>
  <c r="N163" i="4" s="1"/>
  <c r="Y200" i="4"/>
  <c r="T160" i="5"/>
  <c r="V164" i="5"/>
  <c r="V163" i="5" s="1"/>
  <c r="X200" i="5"/>
  <c r="T271" i="5"/>
  <c r="R234" i="1"/>
  <c r="U8" i="2"/>
  <c r="T160" i="2"/>
  <c r="Q271" i="2"/>
  <c r="K192" i="3"/>
  <c r="Y271" i="3"/>
  <c r="X134" i="4"/>
  <c r="Y143" i="4"/>
  <c r="Y142" i="4" s="1"/>
  <c r="U160" i="4"/>
  <c r="T193" i="4"/>
  <c r="O20" i="2"/>
  <c r="O31" i="2"/>
  <c r="R34" i="4"/>
  <c r="R32" i="4" s="1"/>
  <c r="R31" i="4"/>
  <c r="U31" i="2"/>
  <c r="U34" i="2"/>
  <c r="U32" i="2" s="1"/>
  <c r="N34" i="3"/>
  <c r="N20" i="3"/>
  <c r="V31" i="2"/>
  <c r="V34" i="2"/>
  <c r="V32" i="2" s="1"/>
  <c r="V20" i="2"/>
  <c r="AH41" i="2" s="1"/>
  <c r="T31" i="4"/>
  <c r="T20" i="4"/>
  <c r="AF41" i="4" s="1"/>
  <c r="T34" i="4"/>
  <c r="T32" i="4" s="1"/>
  <c r="W31" i="4"/>
  <c r="W34" i="4"/>
  <c r="W32" i="4" s="1"/>
  <c r="S31" i="5"/>
  <c r="S34" i="5"/>
  <c r="S32" i="5" s="1"/>
  <c r="Y20" i="4"/>
  <c r="Y24" i="4" s="1"/>
  <c r="Y22" i="4" s="1"/>
  <c r="Y31" i="4"/>
  <c r="Y34" i="4"/>
  <c r="Y32" i="4" s="1"/>
  <c r="V34" i="4"/>
  <c r="V32" i="4" s="1"/>
  <c r="V31" i="4"/>
  <c r="T34" i="1"/>
  <c r="T32" i="1" s="1"/>
  <c r="T20" i="1"/>
  <c r="T21" i="1" s="1"/>
  <c r="Q31" i="1"/>
  <c r="Q20" i="1"/>
  <c r="Q24" i="1" s="1"/>
  <c r="Q22" i="1" s="1"/>
  <c r="Q34" i="1"/>
  <c r="Q32" i="1" s="1"/>
  <c r="T24" i="3"/>
  <c r="T22" i="3" s="1"/>
  <c r="AF41" i="3"/>
  <c r="T21" i="3"/>
  <c r="O20" i="4"/>
  <c r="O34" i="4"/>
  <c r="O32" i="4" s="1"/>
  <c r="O31" i="1"/>
  <c r="O20" i="1"/>
  <c r="O24" i="1" s="1"/>
  <c r="O22" i="1" s="1"/>
  <c r="X31" i="2"/>
  <c r="X31" i="3"/>
  <c r="W27" i="1"/>
  <c r="W31" i="1" s="1"/>
  <c r="U31" i="1"/>
  <c r="K26" i="2"/>
  <c r="W34" i="2"/>
  <c r="W32" i="2" s="1"/>
  <c r="K26" i="3"/>
  <c r="S34" i="3"/>
  <c r="S32" i="3" s="1"/>
  <c r="O34" i="1"/>
  <c r="O32" i="1" s="1"/>
  <c r="O31" i="5"/>
  <c r="R34" i="1"/>
  <c r="R32" i="1" s="1"/>
  <c r="P31" i="5"/>
  <c r="K29" i="5"/>
  <c r="W20" i="2"/>
  <c r="W21" i="2" s="1"/>
  <c r="S20" i="3"/>
  <c r="S24" i="3" s="1"/>
  <c r="S22" i="3" s="1"/>
  <c r="K26" i="5"/>
  <c r="K26" i="1"/>
  <c r="X20" i="2"/>
  <c r="X21" i="2" s="1"/>
  <c r="X20" i="3"/>
  <c r="X21" i="3" s="1"/>
  <c r="Y21" i="5"/>
  <c r="K12" i="5"/>
  <c r="K12" i="3"/>
  <c r="K12" i="2"/>
  <c r="W127" i="1"/>
  <c r="W128" i="1" s="1"/>
  <c r="W126" i="1"/>
  <c r="P31" i="1"/>
  <c r="P34" i="1"/>
  <c r="P32" i="1" s="1"/>
  <c r="O143" i="1"/>
  <c r="O142" i="1" s="1"/>
  <c r="O164" i="1"/>
  <c r="O163" i="1" s="1"/>
  <c r="K43" i="1"/>
  <c r="O147" i="1"/>
  <c r="O175" i="1"/>
  <c r="O174" i="1" s="1"/>
  <c r="X127" i="1"/>
  <c r="X128" i="1" s="1"/>
  <c r="X126" i="1"/>
  <c r="X20" i="1"/>
  <c r="X31" i="1"/>
  <c r="X34" i="1"/>
  <c r="X32" i="1" s="1"/>
  <c r="S277" i="2"/>
  <c r="S75" i="2"/>
  <c r="S313" i="2"/>
  <c r="S312" i="2" s="1"/>
  <c r="S73" i="2"/>
  <c r="S76" i="2"/>
  <c r="S79" i="2" s="1"/>
  <c r="S77" i="2" s="1"/>
  <c r="U164" i="1"/>
  <c r="U163" i="1" s="1"/>
  <c r="U147" i="1"/>
  <c r="U146" i="1" s="1"/>
  <c r="U143" i="1"/>
  <c r="U142" i="1" s="1"/>
  <c r="U175" i="1"/>
  <c r="U174" i="1" s="1"/>
  <c r="V147" i="1"/>
  <c r="V146" i="1" s="1"/>
  <c r="V164" i="1"/>
  <c r="V163" i="1" s="1"/>
  <c r="V175" i="1"/>
  <c r="V174" i="1" s="1"/>
  <c r="V143" i="1"/>
  <c r="V142" i="1" s="1"/>
  <c r="T76" i="2"/>
  <c r="T79" i="2" s="1"/>
  <c r="T77" i="2" s="1"/>
  <c r="T313" i="2"/>
  <c r="T312" i="2" s="1"/>
  <c r="T277" i="2"/>
  <c r="T73" i="2"/>
  <c r="R34" i="2"/>
  <c r="R32" i="2" s="1"/>
  <c r="R31" i="2"/>
  <c r="R20" i="2"/>
  <c r="W71" i="2"/>
  <c r="W69" i="2" s="1"/>
  <c r="Q34" i="3"/>
  <c r="Q32" i="3" s="1"/>
  <c r="Q31" i="3"/>
  <c r="S24" i="2"/>
  <c r="S22" i="2" s="1"/>
  <c r="S21" i="2"/>
  <c r="AE41" i="2"/>
  <c r="K141" i="3"/>
  <c r="N20" i="1"/>
  <c r="W175" i="2"/>
  <c r="W174" i="2" s="1"/>
  <c r="W143" i="2"/>
  <c r="W142" i="2" s="1"/>
  <c r="W147" i="2"/>
  <c r="W146" i="2" s="1"/>
  <c r="W164" i="2"/>
  <c r="P34" i="2"/>
  <c r="P32" i="2" s="1"/>
  <c r="P31" i="2"/>
  <c r="Y31" i="3"/>
  <c r="Y34" i="3"/>
  <c r="Y32" i="3" s="1"/>
  <c r="Y20" i="3"/>
  <c r="K310" i="1"/>
  <c r="X175" i="2"/>
  <c r="X174" i="2" s="1"/>
  <c r="X147" i="2"/>
  <c r="X146" i="2" s="1"/>
  <c r="X164" i="2"/>
  <c r="X163" i="2" s="1"/>
  <c r="X143" i="2"/>
  <c r="X142" i="2" s="1"/>
  <c r="K6" i="1"/>
  <c r="R67" i="1"/>
  <c r="Q73" i="1"/>
  <c r="K149" i="1"/>
  <c r="X185" i="1"/>
  <c r="S188" i="1"/>
  <c r="T219" i="1"/>
  <c r="K289" i="1"/>
  <c r="S294" i="1"/>
  <c r="S295" i="1" s="1"/>
  <c r="W295" i="1"/>
  <c r="O34" i="2"/>
  <c r="O32" i="2" s="1"/>
  <c r="K46" i="2"/>
  <c r="S132" i="2"/>
  <c r="S133" i="2"/>
  <c r="X132" i="2"/>
  <c r="X134" i="2" s="1"/>
  <c r="X133" i="2"/>
  <c r="K149" i="2"/>
  <c r="K222" i="2"/>
  <c r="N223" i="2"/>
  <c r="K248" i="2"/>
  <c r="S280" i="2"/>
  <c r="S281" i="2" s="1"/>
  <c r="K7" i="3"/>
  <c r="T175" i="3"/>
  <c r="T174" i="3" s="1"/>
  <c r="T164" i="3"/>
  <c r="T147" i="3"/>
  <c r="T146" i="3" s="1"/>
  <c r="O65" i="3"/>
  <c r="O72" i="3"/>
  <c r="O67" i="3"/>
  <c r="P73" i="3"/>
  <c r="P313" i="3"/>
  <c r="P312" i="3" s="1"/>
  <c r="P277" i="3"/>
  <c r="P75" i="3"/>
  <c r="K102" i="3"/>
  <c r="K159" i="3"/>
  <c r="T241" i="3"/>
  <c r="T242" i="3" s="1"/>
  <c r="S21" i="4"/>
  <c r="S24" i="4"/>
  <c r="S22" i="4" s="1"/>
  <c r="T164" i="4"/>
  <c r="T163" i="4" s="1"/>
  <c r="T175" i="4"/>
  <c r="T174" i="4" s="1"/>
  <c r="T143" i="4"/>
  <c r="T142" i="4" s="1"/>
  <c r="T147" i="4"/>
  <c r="T146" i="4" s="1"/>
  <c r="T99" i="4"/>
  <c r="T100" i="4" s="1"/>
  <c r="T98" i="4"/>
  <c r="S141" i="4"/>
  <c r="S143" i="4"/>
  <c r="S142" i="4" s="1"/>
  <c r="K254" i="4"/>
  <c r="P253" i="4"/>
  <c r="K253" i="4" s="1"/>
  <c r="T260" i="4"/>
  <c r="T259" i="4"/>
  <c r="S67" i="1"/>
  <c r="X163" i="1"/>
  <c r="Y185" i="1"/>
  <c r="Y204" i="1"/>
  <c r="U219" i="1"/>
  <c r="X295" i="1"/>
  <c r="T298" i="1"/>
  <c r="T299" i="1" s="1"/>
  <c r="K39" i="2"/>
  <c r="S53" i="2"/>
  <c r="K53" i="2" s="1"/>
  <c r="U63" i="2"/>
  <c r="U61" i="2" s="1"/>
  <c r="K121" i="2"/>
  <c r="N122" i="2"/>
  <c r="N124" i="2"/>
  <c r="K124" i="2" s="1"/>
  <c r="Y132" i="2"/>
  <c r="Y133" i="2"/>
  <c r="V166" i="2"/>
  <c r="T280" i="2"/>
  <c r="T281" i="2" s="1"/>
  <c r="X302" i="2"/>
  <c r="X301" i="2"/>
  <c r="X303" i="2" s="1"/>
  <c r="N19" i="3"/>
  <c r="O27" i="3"/>
  <c r="K29" i="3"/>
  <c r="Q277" i="3"/>
  <c r="Q313" i="3"/>
  <c r="Q312" i="3" s="1"/>
  <c r="Q75" i="3"/>
  <c r="K95" i="3"/>
  <c r="K121" i="3"/>
  <c r="Y263" i="3"/>
  <c r="Y264" i="3"/>
  <c r="N294" i="3"/>
  <c r="K294" i="3" s="1"/>
  <c r="N8" i="4"/>
  <c r="T21" i="4"/>
  <c r="W184" i="4"/>
  <c r="W185" i="4"/>
  <c r="Y280" i="4"/>
  <c r="Y281" i="4" s="1"/>
  <c r="T284" i="4"/>
  <c r="T285" i="4"/>
  <c r="K309" i="4"/>
  <c r="N164" i="5"/>
  <c r="N175" i="5"/>
  <c r="K43" i="5"/>
  <c r="N143" i="5"/>
  <c r="N147" i="5"/>
  <c r="U106" i="5"/>
  <c r="K106" i="5" s="1"/>
  <c r="K105" i="5"/>
  <c r="O223" i="3"/>
  <c r="K223" i="3" s="1"/>
  <c r="K221" i="3"/>
  <c r="K258" i="3"/>
  <c r="S259" i="3"/>
  <c r="S260" i="3" s="1"/>
  <c r="S34" i="4"/>
  <c r="S32" i="4" s="1"/>
  <c r="S31" i="4"/>
  <c r="Q31" i="4"/>
  <c r="Q34" i="4"/>
  <c r="Q32" i="4" s="1"/>
  <c r="K86" i="4"/>
  <c r="O222" i="1"/>
  <c r="O223" i="1" s="1"/>
  <c r="N222" i="1"/>
  <c r="N223" i="1" s="1"/>
  <c r="Q31" i="2"/>
  <c r="Q34" i="2"/>
  <c r="Q32" i="2" s="1"/>
  <c r="T63" i="2"/>
  <c r="T61" i="2" s="1"/>
  <c r="W166" i="2"/>
  <c r="R277" i="3"/>
  <c r="R313" i="3"/>
  <c r="R312" i="3" s="1"/>
  <c r="R76" i="3"/>
  <c r="R75" i="3"/>
  <c r="R97" i="3" s="1"/>
  <c r="R73" i="3"/>
  <c r="T163" i="3"/>
  <c r="V17" i="4"/>
  <c r="V18" i="4" s="1"/>
  <c r="V19" i="4" s="1"/>
  <c r="V20" i="4"/>
  <c r="AH41" i="4" s="1"/>
  <c r="N188" i="5"/>
  <c r="N189" i="5"/>
  <c r="K187" i="5"/>
  <c r="S242" i="1"/>
  <c r="N280" i="1"/>
  <c r="N281" i="1" s="1"/>
  <c r="S34" i="2"/>
  <c r="S32" i="2" s="1"/>
  <c r="S31" i="2"/>
  <c r="P219" i="2"/>
  <c r="P218" i="2"/>
  <c r="W313" i="3"/>
  <c r="W312" i="3" s="1"/>
  <c r="W73" i="3"/>
  <c r="W277" i="3"/>
  <c r="W76" i="3"/>
  <c r="W79" i="3" s="1"/>
  <c r="W77" i="3" s="1"/>
  <c r="O237" i="3"/>
  <c r="W17" i="4"/>
  <c r="W18" i="4" s="1"/>
  <c r="W19" i="4" s="1"/>
  <c r="W20" i="4"/>
  <c r="AI41" i="4" s="1"/>
  <c r="P31" i="4"/>
  <c r="P34" i="4"/>
  <c r="P32" i="4" s="1"/>
  <c r="N189" i="4"/>
  <c r="V68" i="1"/>
  <c r="V71" i="1" s="1"/>
  <c r="V69" i="1" s="1"/>
  <c r="V65" i="1"/>
  <c r="V72" i="1"/>
  <c r="U71" i="1"/>
  <c r="U69" i="1" s="1"/>
  <c r="O77" i="1"/>
  <c r="N125" i="1"/>
  <c r="N124" i="1"/>
  <c r="W164" i="1"/>
  <c r="W163" i="1" s="1"/>
  <c r="O280" i="1"/>
  <c r="O281" i="1" s="1"/>
  <c r="T34" i="2"/>
  <c r="T32" i="2" s="1"/>
  <c r="T31" i="2"/>
  <c r="V134" i="2"/>
  <c r="Y166" i="2"/>
  <c r="Y167" i="2"/>
  <c r="Y168" i="2" s="1"/>
  <c r="X241" i="2"/>
  <c r="X242" i="2"/>
  <c r="K244" i="2"/>
  <c r="K293" i="2"/>
  <c r="N294" i="2"/>
  <c r="N19" i="1"/>
  <c r="W68" i="1"/>
  <c r="W71" i="1" s="1"/>
  <c r="W69" i="1" s="1"/>
  <c r="W72" i="1"/>
  <c r="W65" i="1"/>
  <c r="K138" i="1"/>
  <c r="W143" i="1"/>
  <c r="W142" i="1" s="1"/>
  <c r="X164" i="1"/>
  <c r="K236" i="1"/>
  <c r="K275" i="1"/>
  <c r="N301" i="1"/>
  <c r="Y24" i="2"/>
  <c r="Y22" i="2" s="1"/>
  <c r="Y21" i="2"/>
  <c r="K151" i="2"/>
  <c r="N164" i="2"/>
  <c r="N163" i="2" s="1"/>
  <c r="K161" i="2"/>
  <c r="T175" i="2"/>
  <c r="T174" i="2" s="1"/>
  <c r="O237" i="2"/>
  <c r="O238" i="2"/>
  <c r="X263" i="2"/>
  <c r="X264" i="2" s="1"/>
  <c r="Y100" i="3"/>
  <c r="K177" i="3"/>
  <c r="V302" i="4"/>
  <c r="V301" i="4"/>
  <c r="V303" i="4"/>
  <c r="Y284" i="5"/>
  <c r="Y285" i="5" s="1"/>
  <c r="K11" i="1"/>
  <c r="K105" i="1"/>
  <c r="N115" i="1"/>
  <c r="P122" i="1"/>
  <c r="P124" i="1"/>
  <c r="X143" i="1"/>
  <c r="X142" i="1" s="1"/>
  <c r="Y164" i="1"/>
  <c r="Y163" i="1" s="1"/>
  <c r="P184" i="1"/>
  <c r="P185" i="1" s="1"/>
  <c r="K244" i="1"/>
  <c r="O8" i="2"/>
  <c r="K16" i="2"/>
  <c r="AI41" i="2"/>
  <c r="S67" i="2"/>
  <c r="S97" i="2" s="1"/>
  <c r="K199" i="2"/>
  <c r="N291" i="2"/>
  <c r="K290" i="2"/>
  <c r="U68" i="3"/>
  <c r="U71" i="3" s="1"/>
  <c r="U69" i="3" s="1"/>
  <c r="U65" i="3"/>
  <c r="U72" i="3"/>
  <c r="K87" i="3"/>
  <c r="R127" i="3"/>
  <c r="R128" i="3" s="1"/>
  <c r="R129" i="3"/>
  <c r="R131" i="3" s="1"/>
  <c r="Q222" i="3"/>
  <c r="Q223" i="3" s="1"/>
  <c r="N274" i="3"/>
  <c r="K274" i="3" s="1"/>
  <c r="K275" i="3"/>
  <c r="W301" i="4"/>
  <c r="W302" i="4"/>
  <c r="W303" i="4" s="1"/>
  <c r="R188" i="5"/>
  <c r="R189" i="5" s="1"/>
  <c r="Q36" i="6"/>
  <c r="K36" i="6" s="1"/>
  <c r="K35" i="6"/>
  <c r="X94" i="6"/>
  <c r="X95" i="6"/>
  <c r="S31" i="1"/>
  <c r="K102" i="1"/>
  <c r="Q125" i="1"/>
  <c r="Q122" i="1"/>
  <c r="P127" i="1"/>
  <c r="P128" i="1" s="1"/>
  <c r="Y143" i="1"/>
  <c r="Y142" i="1" s="1"/>
  <c r="T151" i="1"/>
  <c r="P175" i="1"/>
  <c r="P174" i="1" s="1"/>
  <c r="Q218" i="1"/>
  <c r="Q219" i="1" s="1"/>
  <c r="T223" i="1"/>
  <c r="X241" i="1"/>
  <c r="X242" i="1" s="1"/>
  <c r="W259" i="1"/>
  <c r="W260" i="1" s="1"/>
  <c r="T281" i="1"/>
  <c r="X284" i="1"/>
  <c r="X285" i="1" s="1"/>
  <c r="K29" i="2"/>
  <c r="Q72" i="2"/>
  <c r="K64" i="2"/>
  <c r="K103" i="2"/>
  <c r="M103" i="2" s="1"/>
  <c r="T125" i="2"/>
  <c r="T122" i="2"/>
  <c r="T151" i="2"/>
  <c r="Y188" i="2"/>
  <c r="Y189" i="2" s="1"/>
  <c r="K258" i="2"/>
  <c r="W89" i="3"/>
  <c r="W91" i="3"/>
  <c r="K91" i="3" s="1"/>
  <c r="S127" i="3"/>
  <c r="S128" i="3" s="1"/>
  <c r="S129" i="3"/>
  <c r="S131" i="3" s="1"/>
  <c r="S167" i="3"/>
  <c r="S166" i="3"/>
  <c r="K166" i="3" s="1"/>
  <c r="N242" i="3"/>
  <c r="Y127" i="5"/>
  <c r="Y128" i="5" s="1"/>
  <c r="Y126" i="5"/>
  <c r="T31" i="1"/>
  <c r="Y34" i="1"/>
  <c r="Y32" i="1" s="1"/>
  <c r="T53" i="1"/>
  <c r="K53" i="1" s="1"/>
  <c r="R63" i="1"/>
  <c r="K95" i="1"/>
  <c r="V141" i="1"/>
  <c r="U151" i="1"/>
  <c r="N167" i="1"/>
  <c r="N168" i="1" s="1"/>
  <c r="K192" i="1"/>
  <c r="K208" i="1"/>
  <c r="K232" i="1"/>
  <c r="O238" i="1"/>
  <c r="X259" i="1"/>
  <c r="X260" i="1" s="1"/>
  <c r="K262" i="1"/>
  <c r="N263" i="1"/>
  <c r="Y284" i="1"/>
  <c r="Y285" i="1" s="1"/>
  <c r="T17" i="2"/>
  <c r="T18" i="2" s="1"/>
  <c r="T19" i="2" s="1"/>
  <c r="AF41" i="2"/>
  <c r="N20" i="2"/>
  <c r="K27" i="2"/>
  <c r="R72" i="2"/>
  <c r="R65" i="2"/>
  <c r="R68" i="2"/>
  <c r="N113" i="2"/>
  <c r="N115" i="2"/>
  <c r="N125" i="2"/>
  <c r="O178" i="2"/>
  <c r="K178" i="2" s="1"/>
  <c r="K233" i="2"/>
  <c r="W238" i="2"/>
  <c r="O259" i="2"/>
  <c r="O260" i="2" s="1"/>
  <c r="N8" i="3"/>
  <c r="K6" i="3"/>
  <c r="K84" i="3"/>
  <c r="X90" i="3"/>
  <c r="X91" i="3"/>
  <c r="Q168" i="3"/>
  <c r="Q298" i="3"/>
  <c r="Q299" i="3"/>
  <c r="K11" i="4"/>
  <c r="N12" i="4"/>
  <c r="K12" i="4" s="1"/>
  <c r="K46" i="4"/>
  <c r="Y133" i="4"/>
  <c r="Y132" i="4"/>
  <c r="Y134" i="4" s="1"/>
  <c r="R222" i="4"/>
  <c r="K222" i="4" s="1"/>
  <c r="K221" i="4"/>
  <c r="U34" i="5"/>
  <c r="U32" i="5" s="1"/>
  <c r="U20" i="5"/>
  <c r="T68" i="5"/>
  <c r="T65" i="5"/>
  <c r="T72" i="5"/>
  <c r="S63" i="1"/>
  <c r="S61" i="1" s="1"/>
  <c r="P264" i="1"/>
  <c r="T65" i="2"/>
  <c r="T68" i="2"/>
  <c r="T71" i="2" s="1"/>
  <c r="T69" i="2" s="1"/>
  <c r="U98" i="2"/>
  <c r="U100" i="2"/>
  <c r="Q260" i="2"/>
  <c r="T285" i="2"/>
  <c r="K297" i="2"/>
  <c r="N298" i="2"/>
  <c r="N106" i="3"/>
  <c r="K106" i="3" s="1"/>
  <c r="K105" i="3"/>
  <c r="W122" i="3"/>
  <c r="W125" i="3"/>
  <c r="S299" i="3"/>
  <c r="K192" i="4"/>
  <c r="N193" i="4"/>
  <c r="K206" i="4"/>
  <c r="O204" i="4"/>
  <c r="U17" i="1"/>
  <c r="U18" i="1" s="1"/>
  <c r="U19" i="1" s="1"/>
  <c r="K46" i="1"/>
  <c r="R72" i="1"/>
  <c r="V132" i="1"/>
  <c r="V133" i="1"/>
  <c r="Y160" i="1"/>
  <c r="K225" i="1"/>
  <c r="T237" i="1"/>
  <c r="T238" i="1" s="1"/>
  <c r="T241" i="1"/>
  <c r="T242" i="1" s="1"/>
  <c r="T271" i="1"/>
  <c r="P285" i="1"/>
  <c r="S291" i="1"/>
  <c r="V294" i="1"/>
  <c r="V295" i="1" s="1"/>
  <c r="U299" i="1"/>
  <c r="K300" i="1"/>
  <c r="K309" i="1"/>
  <c r="V100" i="2"/>
  <c r="V98" i="2"/>
  <c r="Q141" i="2"/>
  <c r="K141" i="2" s="1"/>
  <c r="Q223" i="2"/>
  <c r="V241" i="2"/>
  <c r="V242" i="2" s="1"/>
  <c r="K254" i="2"/>
  <c r="U295" i="2"/>
  <c r="K38" i="3"/>
  <c r="AI42" i="3"/>
  <c r="X125" i="3"/>
  <c r="X122" i="3"/>
  <c r="P141" i="3"/>
  <c r="O263" i="3"/>
  <c r="O264" i="3" s="1"/>
  <c r="X295" i="3"/>
  <c r="T298" i="3"/>
  <c r="T299" i="3"/>
  <c r="V96" i="4"/>
  <c r="V44" i="7"/>
  <c r="T168" i="4"/>
  <c r="K183" i="4"/>
  <c r="W72" i="5"/>
  <c r="W65" i="5"/>
  <c r="W68" i="5"/>
  <c r="W71" i="5" s="1"/>
  <c r="W69" i="5" s="1"/>
  <c r="S222" i="4"/>
  <c r="S223" i="4" s="1"/>
  <c r="X160" i="1"/>
  <c r="K140" i="1"/>
  <c r="Q141" i="3"/>
  <c r="K217" i="1"/>
  <c r="W298" i="1"/>
  <c r="W299" i="1" s="1"/>
  <c r="K311" i="1"/>
  <c r="U175" i="2"/>
  <c r="U174" i="2" s="1"/>
  <c r="U143" i="2"/>
  <c r="U142" i="2" s="1"/>
  <c r="U164" i="2"/>
  <c r="U147" i="2"/>
  <c r="U146" i="2" s="1"/>
  <c r="U126" i="2"/>
  <c r="U127" i="2"/>
  <c r="U128" i="2" s="1"/>
  <c r="K150" i="2"/>
  <c r="K218" i="2"/>
  <c r="P302" i="2"/>
  <c r="P303" i="2" s="1"/>
  <c r="P301" i="2"/>
  <c r="Y166" i="3"/>
  <c r="Y168" i="3" s="1"/>
  <c r="Y167" i="3"/>
  <c r="Q263" i="3"/>
  <c r="Q264" i="3" s="1"/>
  <c r="N138" i="4"/>
  <c r="K138" i="4" s="1"/>
  <c r="K137" i="4"/>
  <c r="S226" i="4"/>
  <c r="K227" i="4"/>
  <c r="W8" i="2"/>
  <c r="W241" i="1"/>
  <c r="W242" i="1" s="1"/>
  <c r="K249" i="1"/>
  <c r="T259" i="1"/>
  <c r="T260" i="1" s="1"/>
  <c r="Y280" i="1"/>
  <c r="Y281" i="1" s="1"/>
  <c r="P302" i="1"/>
  <c r="Y301" i="1"/>
  <c r="Y303" i="1" s="1"/>
  <c r="K305" i="1"/>
  <c r="R306" i="1"/>
  <c r="K306" i="1" s="1"/>
  <c r="K11" i="2"/>
  <c r="Q147" i="2"/>
  <c r="Q146" i="2" s="1"/>
  <c r="Q143" i="2"/>
  <c r="Q142" i="2" s="1"/>
  <c r="Q175" i="2"/>
  <c r="Q174" i="2" s="1"/>
  <c r="V143" i="2"/>
  <c r="V142" i="2" s="1"/>
  <c r="V164" i="2"/>
  <c r="V163" i="2" s="1"/>
  <c r="V126" i="2"/>
  <c r="V127" i="2"/>
  <c r="V128" i="2" s="1"/>
  <c r="K136" i="2"/>
  <c r="O168" i="2"/>
  <c r="O166" i="2"/>
  <c r="K165" i="2"/>
  <c r="R299" i="2"/>
  <c r="Q303" i="2"/>
  <c r="K306" i="2"/>
  <c r="W164" i="3"/>
  <c r="W163" i="3" s="1"/>
  <c r="W175" i="3"/>
  <c r="W174" i="3" s="1"/>
  <c r="W147" i="3"/>
  <c r="W146" i="3" s="1"/>
  <c r="W143" i="3"/>
  <c r="W142" i="3" s="1"/>
  <c r="N168" i="3"/>
  <c r="O178" i="3"/>
  <c r="R71" i="4"/>
  <c r="R69" i="4" s="1"/>
  <c r="K69" i="4" s="1"/>
  <c r="K68" i="4"/>
  <c r="K199" i="5"/>
  <c r="U291" i="1"/>
  <c r="U238" i="1"/>
  <c r="S90" i="1"/>
  <c r="S91" i="1"/>
  <c r="K88" i="1"/>
  <c r="S127" i="1"/>
  <c r="S128" i="1" s="1"/>
  <c r="S126" i="1"/>
  <c r="W238" i="1"/>
  <c r="V20" i="1"/>
  <c r="K85" i="1"/>
  <c r="T91" i="1"/>
  <c r="T89" i="1"/>
  <c r="T90" i="1"/>
  <c r="N113" i="1"/>
  <c r="P141" i="1"/>
  <c r="K150" i="1"/>
  <c r="R185" i="1"/>
  <c r="X238" i="1"/>
  <c r="Y241" i="1"/>
  <c r="Y242" i="1" s="1"/>
  <c r="U259" i="1"/>
  <c r="O277" i="1"/>
  <c r="N294" i="1"/>
  <c r="K293" i="1"/>
  <c r="Q302" i="1"/>
  <c r="Q303" i="1" s="1"/>
  <c r="O302" i="1"/>
  <c r="O303" i="1" s="1"/>
  <c r="R147" i="2"/>
  <c r="R146" i="2" s="1"/>
  <c r="R164" i="2"/>
  <c r="R163" i="2" s="1"/>
  <c r="R175" i="2"/>
  <c r="R174" i="2" s="1"/>
  <c r="P97" i="2"/>
  <c r="N61" i="2"/>
  <c r="Y72" i="2"/>
  <c r="Y65" i="2"/>
  <c r="K88" i="2"/>
  <c r="N90" i="2"/>
  <c r="K110" i="2"/>
  <c r="U115" i="2"/>
  <c r="U116" i="2" s="1"/>
  <c r="U113" i="2"/>
  <c r="P143" i="2"/>
  <c r="P142" i="2" s="1"/>
  <c r="X189" i="2"/>
  <c r="O200" i="2"/>
  <c r="P226" i="2"/>
  <c r="K227" i="2"/>
  <c r="Y238" i="2"/>
  <c r="K262" i="2"/>
  <c r="N263" i="2"/>
  <c r="N264" i="2" s="1"/>
  <c r="T34" i="3"/>
  <c r="T32" i="3" s="1"/>
  <c r="T31" i="3"/>
  <c r="P97" i="3"/>
  <c r="W63" i="3"/>
  <c r="W61" i="3" s="1"/>
  <c r="O168" i="3"/>
  <c r="T284" i="3"/>
  <c r="T285" i="3" s="1"/>
  <c r="S79" i="4"/>
  <c r="S77" i="4" s="1"/>
  <c r="AE42" i="4"/>
  <c r="X184" i="4"/>
  <c r="X185" i="4"/>
  <c r="O126" i="1"/>
  <c r="O127" i="1"/>
  <c r="O128" i="1" s="1"/>
  <c r="U162" i="2"/>
  <c r="U163" i="2"/>
  <c r="N20" i="5"/>
  <c r="K27" i="5"/>
  <c r="Y113" i="1"/>
  <c r="Y115" i="1"/>
  <c r="Y116" i="1" s="1"/>
  <c r="Y20" i="1"/>
  <c r="K41" i="1"/>
  <c r="U91" i="1"/>
  <c r="U89" i="1"/>
  <c r="U90" i="1"/>
  <c r="Y90" i="1"/>
  <c r="O113" i="1"/>
  <c r="Q141" i="1"/>
  <c r="W147" i="1"/>
  <c r="W146" i="1" s="1"/>
  <c r="Q178" i="1"/>
  <c r="S184" i="1"/>
  <c r="S185" i="1" s="1"/>
  <c r="Q185" i="1"/>
  <c r="N219" i="1"/>
  <c r="Y238" i="1"/>
  <c r="K240" i="1"/>
  <c r="R274" i="1"/>
  <c r="K274" i="1" s="1"/>
  <c r="P277" i="1"/>
  <c r="R302" i="1"/>
  <c r="R301" i="1"/>
  <c r="O91" i="2"/>
  <c r="O90" i="2"/>
  <c r="O89" i="2"/>
  <c r="K89" i="2" s="1"/>
  <c r="Y125" i="2"/>
  <c r="T133" i="2"/>
  <c r="T134" i="2" s="1"/>
  <c r="R143" i="2"/>
  <c r="R142" i="2" s="1"/>
  <c r="V167" i="2"/>
  <c r="V168" i="2" s="1"/>
  <c r="T298" i="2"/>
  <c r="T299" i="2"/>
  <c r="Y175" i="3"/>
  <c r="Y174" i="3" s="1"/>
  <c r="Y147" i="3"/>
  <c r="Y146" i="3" s="1"/>
  <c r="Y164" i="3"/>
  <c r="W65" i="3"/>
  <c r="X89" i="3"/>
  <c r="O222" i="3"/>
  <c r="K222" i="3" s="1"/>
  <c r="U132" i="1"/>
  <c r="U133" i="1"/>
  <c r="P167" i="1"/>
  <c r="P166" i="1"/>
  <c r="V63" i="1"/>
  <c r="V61" i="1" s="1"/>
  <c r="V188" i="1"/>
  <c r="V189" i="1" s="1"/>
  <c r="U241" i="1"/>
  <c r="U242" i="1" s="1"/>
  <c r="V91" i="1"/>
  <c r="V89" i="1"/>
  <c r="P113" i="1"/>
  <c r="N122" i="1"/>
  <c r="K137" i="1"/>
  <c r="X147" i="1"/>
  <c r="X146" i="1" s="1"/>
  <c r="N164" i="1"/>
  <c r="R178" i="1"/>
  <c r="T185" i="1"/>
  <c r="K258" i="1"/>
  <c r="W264" i="1"/>
  <c r="Y147" i="2"/>
  <c r="Y146" i="2" s="1"/>
  <c r="Y143" i="2"/>
  <c r="Y142" i="2" s="1"/>
  <c r="Y164" i="2"/>
  <c r="Y175" i="2"/>
  <c r="Y174" i="2" s="1"/>
  <c r="P90" i="2"/>
  <c r="P89" i="2"/>
  <c r="K104" i="2"/>
  <c r="U134" i="2"/>
  <c r="U132" i="2"/>
  <c r="V147" i="2"/>
  <c r="V146" i="2" s="1"/>
  <c r="N162" i="2"/>
  <c r="R166" i="2"/>
  <c r="R168" i="2" s="1"/>
  <c r="W167" i="2"/>
  <c r="K167" i="2" s="1"/>
  <c r="X259" i="2"/>
  <c r="X260" i="2" s="1"/>
  <c r="P263" i="2"/>
  <c r="P264" i="2" s="1"/>
  <c r="V31" i="3"/>
  <c r="V34" i="3"/>
  <c r="V32" i="3" s="1"/>
  <c r="Q143" i="3"/>
  <c r="Q142" i="3" s="1"/>
  <c r="Q175" i="3"/>
  <c r="Q174" i="3" s="1"/>
  <c r="Q147" i="3"/>
  <c r="Q146" i="3" s="1"/>
  <c r="Q219" i="3"/>
  <c r="K217" i="3"/>
  <c r="K298" i="3"/>
  <c r="V302" i="3"/>
  <c r="V301" i="3"/>
  <c r="K305" i="3"/>
  <c r="AE41" i="4"/>
  <c r="K85" i="4"/>
  <c r="T24" i="2"/>
  <c r="T22" i="2" s="1"/>
  <c r="T21" i="2"/>
  <c r="K96" i="2"/>
  <c r="Y303" i="2"/>
  <c r="Y302" i="2"/>
  <c r="V175" i="3"/>
  <c r="V174" i="3" s="1"/>
  <c r="V164" i="3"/>
  <c r="V163" i="3" s="1"/>
  <c r="V147" i="3"/>
  <c r="V146" i="3" s="1"/>
  <c r="T68" i="1"/>
  <c r="Q253" i="1"/>
  <c r="K253" i="1" s="1"/>
  <c r="K254" i="1"/>
  <c r="T133" i="1"/>
  <c r="T134" i="1" s="1"/>
  <c r="W141" i="1"/>
  <c r="W160" i="1"/>
  <c r="O166" i="1"/>
  <c r="O167" i="1"/>
  <c r="O263" i="1"/>
  <c r="O264" i="1" s="1"/>
  <c r="S299" i="1"/>
  <c r="K297" i="1"/>
  <c r="U20" i="2"/>
  <c r="AG41" i="2" s="1"/>
  <c r="S65" i="2"/>
  <c r="S68" i="2"/>
  <c r="O113" i="2"/>
  <c r="O115" i="2"/>
  <c r="O116" i="2" s="1"/>
  <c r="X65" i="3"/>
  <c r="X72" i="3"/>
  <c r="V185" i="3"/>
  <c r="V184" i="3"/>
  <c r="K183" i="3"/>
  <c r="W63" i="4"/>
  <c r="W61" i="4" s="1"/>
  <c r="K61" i="4" s="1"/>
  <c r="Q75" i="1"/>
  <c r="Q97" i="1" s="1"/>
  <c r="Q313" i="1"/>
  <c r="Q312" i="1" s="1"/>
  <c r="X141" i="1"/>
  <c r="K283" i="1"/>
  <c r="N284" i="1"/>
  <c r="N285" i="1" s="1"/>
  <c r="K38" i="1"/>
  <c r="X223" i="1"/>
  <c r="U271" i="1"/>
  <c r="N18" i="2"/>
  <c r="T143" i="2"/>
  <c r="T142" i="2" s="1"/>
  <c r="T164" i="2"/>
  <c r="R223" i="2"/>
  <c r="V285" i="2"/>
  <c r="V284" i="2"/>
  <c r="K284" i="2" s="1"/>
  <c r="O301" i="2"/>
  <c r="O303" i="2" s="1"/>
  <c r="O302" i="2"/>
  <c r="K300" i="2"/>
  <c r="K110" i="3"/>
  <c r="T113" i="3"/>
  <c r="T115" i="3"/>
  <c r="T116" i="3" s="1"/>
  <c r="Q284" i="3"/>
  <c r="Q285" i="3"/>
  <c r="P67" i="4"/>
  <c r="P65" i="4"/>
  <c r="P72" i="4"/>
  <c r="O188" i="4"/>
  <c r="O189" i="4" s="1"/>
  <c r="P280" i="4"/>
  <c r="P281" i="4" s="1"/>
  <c r="N90" i="5"/>
  <c r="K90" i="5" s="1"/>
  <c r="N89" i="5"/>
  <c r="N91" i="5"/>
  <c r="K88" i="5"/>
  <c r="W17" i="1"/>
  <c r="W18" i="1" s="1"/>
  <c r="W19" i="1" s="1"/>
  <c r="R65" i="1"/>
  <c r="T72" i="1"/>
  <c r="X113" i="1"/>
  <c r="X115" i="1"/>
  <c r="X116" i="1" s="1"/>
  <c r="K183" i="1"/>
  <c r="Y223" i="1"/>
  <c r="X280" i="1"/>
  <c r="X281" i="1" s="1"/>
  <c r="X301" i="1"/>
  <c r="X303" i="1" s="1"/>
  <c r="P313" i="1"/>
  <c r="P312" i="1" s="1"/>
  <c r="W65" i="2"/>
  <c r="W72" i="2"/>
  <c r="K226" i="2"/>
  <c r="W284" i="2"/>
  <c r="W285" i="2" s="1"/>
  <c r="W294" i="2"/>
  <c r="W295" i="2"/>
  <c r="P31" i="3"/>
  <c r="P34" i="3"/>
  <c r="P32" i="3" s="1"/>
  <c r="K51" i="3"/>
  <c r="T8" i="1"/>
  <c r="O12" i="1"/>
  <c r="K12" i="1" s="1"/>
  <c r="R175" i="1"/>
  <c r="R174" i="1" s="1"/>
  <c r="R143" i="1"/>
  <c r="R142" i="1" s="1"/>
  <c r="R147" i="1"/>
  <c r="R146" i="1" s="1"/>
  <c r="O131" i="1"/>
  <c r="O122" i="1"/>
  <c r="Y147" i="1"/>
  <c r="Y146" i="1" s="1"/>
  <c r="K158" i="1"/>
  <c r="S200" i="1"/>
  <c r="V204" i="1"/>
  <c r="R219" i="1"/>
  <c r="N242" i="1"/>
  <c r="U280" i="1"/>
  <c r="U281" i="1" s="1"/>
  <c r="U17" i="2"/>
  <c r="U18" i="2" s="1"/>
  <c r="U19" i="2" s="1"/>
  <c r="Q65" i="2"/>
  <c r="X115" i="2"/>
  <c r="X116" i="2" s="1"/>
  <c r="X113" i="2"/>
  <c r="T184" i="2"/>
  <c r="T185" i="2" s="1"/>
  <c r="K191" i="2"/>
  <c r="N193" i="2"/>
  <c r="T204" i="2"/>
  <c r="U234" i="2"/>
  <c r="Y259" i="2"/>
  <c r="Y260" i="2" s="1"/>
  <c r="U20" i="3"/>
  <c r="U17" i="3"/>
  <c r="U18" i="3" s="1"/>
  <c r="U19" i="3" s="1"/>
  <c r="K64" i="3"/>
  <c r="P162" i="3"/>
  <c r="P164" i="3"/>
  <c r="P163" i="3" s="1"/>
  <c r="K173" i="3"/>
  <c r="R219" i="3"/>
  <c r="R218" i="3"/>
  <c r="R241" i="3"/>
  <c r="K240" i="3"/>
  <c r="R242" i="3"/>
  <c r="S298" i="3"/>
  <c r="K306" i="3"/>
  <c r="U115" i="4"/>
  <c r="U116" i="4" s="1"/>
  <c r="U113" i="4"/>
  <c r="K145" i="4"/>
  <c r="O162" i="4"/>
  <c r="K161" i="4"/>
  <c r="R260" i="4"/>
  <c r="R259" i="4"/>
  <c r="Y53" i="5"/>
  <c r="K53" i="5" s="1"/>
  <c r="K52" i="5"/>
  <c r="K59" i="5"/>
  <c r="V17" i="1"/>
  <c r="V18" i="1" s="1"/>
  <c r="V19" i="1" s="1"/>
  <c r="K227" i="1"/>
  <c r="K41" i="2"/>
  <c r="O43" i="2"/>
  <c r="N32" i="3"/>
  <c r="U20" i="1"/>
  <c r="U8" i="1"/>
  <c r="S147" i="1"/>
  <c r="S146" i="1" s="1"/>
  <c r="S143" i="1"/>
  <c r="S142" i="1" s="1"/>
  <c r="P73" i="1"/>
  <c r="K96" i="1"/>
  <c r="P106" i="1"/>
  <c r="K106" i="1" s="1"/>
  <c r="Y166" i="1"/>
  <c r="Y168" i="1" s="1"/>
  <c r="O193" i="1"/>
  <c r="W204" i="1"/>
  <c r="W222" i="1"/>
  <c r="W223" i="1" s="1"/>
  <c r="W285" i="1"/>
  <c r="K7" i="2"/>
  <c r="V17" i="2"/>
  <c r="V18" i="2" s="1"/>
  <c r="V19" i="2" s="1"/>
  <c r="K60" i="2"/>
  <c r="K85" i="2"/>
  <c r="K91" i="2"/>
  <c r="Y113" i="2"/>
  <c r="Y115" i="2"/>
  <c r="Y116" i="2" s="1"/>
  <c r="W122" i="2"/>
  <c r="W133" i="2"/>
  <c r="W134" i="2" s="1"/>
  <c r="Q160" i="2"/>
  <c r="K177" i="2"/>
  <c r="K205" i="2"/>
  <c r="S234" i="2"/>
  <c r="R280" i="2"/>
  <c r="K280" i="2" s="1"/>
  <c r="R281" i="2"/>
  <c r="S291" i="2"/>
  <c r="K289" i="2"/>
  <c r="V303" i="2"/>
  <c r="S175" i="3"/>
  <c r="S174" i="3" s="1"/>
  <c r="S147" i="3"/>
  <c r="S146" i="3" s="1"/>
  <c r="S164" i="3"/>
  <c r="S143" i="3"/>
  <c r="S142" i="3" s="1"/>
  <c r="N277" i="3"/>
  <c r="N313" i="3"/>
  <c r="N73" i="3"/>
  <c r="Q164" i="3"/>
  <c r="Q163" i="3" s="1"/>
  <c r="S219" i="3"/>
  <c r="S218" i="3"/>
  <c r="K6" i="4"/>
  <c r="Q147" i="4"/>
  <c r="Q146" i="4" s="1"/>
  <c r="Q143" i="4"/>
  <c r="Q142" i="4" s="1"/>
  <c r="Q175" i="4"/>
  <c r="Q174" i="4" s="1"/>
  <c r="Q164" i="4"/>
  <c r="Q163" i="4" s="1"/>
  <c r="R141" i="4"/>
  <c r="R142" i="4"/>
  <c r="K205" i="4"/>
  <c r="P204" i="4"/>
  <c r="W222" i="5"/>
  <c r="W223" i="5" s="1"/>
  <c r="T100" i="2"/>
  <c r="T99" i="2"/>
  <c r="X178" i="2"/>
  <c r="P189" i="2"/>
  <c r="P259" i="2"/>
  <c r="P260" i="2" s="1"/>
  <c r="V8" i="3"/>
  <c r="R31" i="3"/>
  <c r="R34" i="3"/>
  <c r="R32" i="3" s="1"/>
  <c r="X175" i="3"/>
  <c r="X174" i="3" s="1"/>
  <c r="X164" i="3"/>
  <c r="X163" i="3" s="1"/>
  <c r="X147" i="3"/>
  <c r="X146" i="3" s="1"/>
  <c r="V72" i="3"/>
  <c r="V68" i="3"/>
  <c r="K140" i="3"/>
  <c r="K149" i="3"/>
  <c r="P167" i="3"/>
  <c r="N178" i="3"/>
  <c r="K188" i="3"/>
  <c r="K227" i="3"/>
  <c r="X263" i="3"/>
  <c r="X264" i="3"/>
  <c r="T17" i="4"/>
  <c r="T18" i="4" s="1"/>
  <c r="T19" i="4" s="1"/>
  <c r="R147" i="4"/>
  <c r="R146" i="4" s="1"/>
  <c r="R143" i="4"/>
  <c r="R164" i="4"/>
  <c r="R163" i="4" s="1"/>
  <c r="U44" i="7"/>
  <c r="U96" i="4"/>
  <c r="K106" i="4"/>
  <c r="V184" i="4"/>
  <c r="V185" i="4" s="1"/>
  <c r="U263" i="4"/>
  <c r="U264" i="4" s="1"/>
  <c r="R285" i="4"/>
  <c r="R143" i="3"/>
  <c r="R142" i="3" s="1"/>
  <c r="R189" i="3"/>
  <c r="Q253" i="3"/>
  <c r="K253" i="3" s="1"/>
  <c r="K254" i="3"/>
  <c r="Y44" i="7"/>
  <c r="Y96" i="4"/>
  <c r="R122" i="4"/>
  <c r="R125" i="4"/>
  <c r="S218" i="4"/>
  <c r="S219" i="4" s="1"/>
  <c r="K217" i="4"/>
  <c r="N303" i="4"/>
  <c r="K300" i="4"/>
  <c r="Q91" i="5"/>
  <c r="Q89" i="5"/>
  <c r="K112" i="5"/>
  <c r="Q113" i="5"/>
  <c r="Q115" i="5"/>
  <c r="Q116" i="5" s="1"/>
  <c r="Y134" i="1"/>
  <c r="W162" i="1"/>
  <c r="R20" i="3"/>
  <c r="AD41" i="3" s="1"/>
  <c r="R17" i="3"/>
  <c r="R18" i="3" s="1"/>
  <c r="R19" i="3" s="1"/>
  <c r="K310" i="3"/>
  <c r="X24" i="4"/>
  <c r="X22" i="4" s="1"/>
  <c r="X21" i="4"/>
  <c r="S124" i="4"/>
  <c r="S122" i="4"/>
  <c r="S125" i="4"/>
  <c r="K140" i="4"/>
  <c r="P160" i="4"/>
  <c r="K158" i="4"/>
  <c r="P299" i="4"/>
  <c r="V157" i="6"/>
  <c r="V158" i="6"/>
  <c r="O8" i="7"/>
  <c r="K7" i="7"/>
  <c r="T204" i="1"/>
  <c r="Y100" i="2"/>
  <c r="V222" i="2"/>
  <c r="V223" i="2" s="1"/>
  <c r="U189" i="3"/>
  <c r="P271" i="3"/>
  <c r="K269" i="3"/>
  <c r="K39" i="1"/>
  <c r="R122" i="1"/>
  <c r="X162" i="1"/>
  <c r="Q166" i="1"/>
  <c r="Q168" i="1" s="1"/>
  <c r="W185" i="1"/>
  <c r="U204" i="1"/>
  <c r="P219" i="1"/>
  <c r="K270" i="1"/>
  <c r="X299" i="1"/>
  <c r="K38" i="2"/>
  <c r="S91" i="2"/>
  <c r="K158" i="2"/>
  <c r="T166" i="2"/>
  <c r="T168" i="2" s="1"/>
  <c r="T167" i="2"/>
  <c r="V188" i="2"/>
  <c r="V189" i="2"/>
  <c r="P204" i="2"/>
  <c r="K204" i="2" s="1"/>
  <c r="K217" i="2"/>
  <c r="N219" i="2"/>
  <c r="K11" i="3"/>
  <c r="S17" i="3"/>
  <c r="S18" i="3" s="1"/>
  <c r="S19" i="3" s="1"/>
  <c r="T189" i="3"/>
  <c r="V204" i="3"/>
  <c r="K209" i="3"/>
  <c r="U125" i="4"/>
  <c r="N142" i="4"/>
  <c r="T204" i="4"/>
  <c r="U219" i="4"/>
  <c r="K236" i="4"/>
  <c r="P301" i="4"/>
  <c r="P302" i="4"/>
  <c r="K306" i="4"/>
  <c r="V17" i="5"/>
  <c r="V18" i="5" s="1"/>
  <c r="V19" i="5" s="1"/>
  <c r="V20" i="5"/>
  <c r="K120" i="2"/>
  <c r="R126" i="2"/>
  <c r="R129" i="2"/>
  <c r="R131" i="2" s="1"/>
  <c r="O160" i="2"/>
  <c r="T163" i="2"/>
  <c r="O218" i="2"/>
  <c r="O219" i="2" s="1"/>
  <c r="K274" i="2"/>
  <c r="W281" i="2"/>
  <c r="T302" i="2"/>
  <c r="T303" i="2" s="1"/>
  <c r="K311" i="2"/>
  <c r="Y115" i="3"/>
  <c r="Y116" i="3" s="1"/>
  <c r="Y113" i="3"/>
  <c r="Q126" i="3"/>
  <c r="X160" i="3"/>
  <c r="N162" i="3"/>
  <c r="K162" i="3" s="1"/>
  <c r="W204" i="3"/>
  <c r="T167" i="4"/>
  <c r="T166" i="4"/>
  <c r="K258" i="4"/>
  <c r="W20" i="5"/>
  <c r="AI41" i="5" s="1"/>
  <c r="W17" i="5"/>
  <c r="W18" i="5" s="1"/>
  <c r="W19" i="5" s="1"/>
  <c r="W163" i="2"/>
  <c r="K176" i="2"/>
  <c r="K183" i="2"/>
  <c r="Q185" i="2"/>
  <c r="R219" i="2"/>
  <c r="O264" i="2"/>
  <c r="Y263" i="2"/>
  <c r="Y264" i="2" s="1"/>
  <c r="W301" i="2"/>
  <c r="W302" i="2"/>
  <c r="W17" i="3"/>
  <c r="W18" i="3" s="1"/>
  <c r="W19" i="3" s="1"/>
  <c r="S96" i="3"/>
  <c r="K96" i="3" s="1"/>
  <c r="Q162" i="3"/>
  <c r="X178" i="3"/>
  <c r="K191" i="3"/>
  <c r="O193" i="3"/>
  <c r="K206" i="3"/>
  <c r="K218" i="3"/>
  <c r="K259" i="3"/>
  <c r="N263" i="3"/>
  <c r="N264" i="3"/>
  <c r="W301" i="3"/>
  <c r="W302" i="3"/>
  <c r="W303" i="3"/>
  <c r="Y193" i="4"/>
  <c r="K252" i="4"/>
  <c r="K279" i="4"/>
  <c r="W113" i="5"/>
  <c r="W115" i="5"/>
  <c r="W116" i="5" s="1"/>
  <c r="N200" i="5"/>
  <c r="K198" i="5"/>
  <c r="U73" i="2"/>
  <c r="U76" i="2"/>
  <c r="U79" i="2" s="1"/>
  <c r="U77" i="2" s="1"/>
  <c r="U313" i="2"/>
  <c r="U312" i="2" s="1"/>
  <c r="K138" i="2"/>
  <c r="V160" i="2"/>
  <c r="X204" i="2"/>
  <c r="N242" i="2"/>
  <c r="K273" i="2"/>
  <c r="O299" i="2"/>
  <c r="K88" i="3"/>
  <c r="N90" i="3"/>
  <c r="N89" i="3"/>
  <c r="K89" i="3" s="1"/>
  <c r="T98" i="3"/>
  <c r="T99" i="3"/>
  <c r="O125" i="3"/>
  <c r="O122" i="3"/>
  <c r="K145" i="3"/>
  <c r="R168" i="3"/>
  <c r="K208" i="3"/>
  <c r="N204" i="3"/>
  <c r="T223" i="3"/>
  <c r="T222" i="3"/>
  <c r="U241" i="3"/>
  <c r="U242" i="3"/>
  <c r="P295" i="3"/>
  <c r="K51" i="4"/>
  <c r="N90" i="4"/>
  <c r="N91" i="4"/>
  <c r="K173" i="4"/>
  <c r="Q189" i="4"/>
  <c r="U238" i="4"/>
  <c r="K262" i="4"/>
  <c r="O274" i="4"/>
  <c r="K274" i="4" s="1"/>
  <c r="K275" i="4"/>
  <c r="N122" i="5"/>
  <c r="N125" i="5"/>
  <c r="Q141" i="5"/>
  <c r="T147" i="6"/>
  <c r="T148" i="6"/>
  <c r="K64" i="1"/>
  <c r="N67" i="1"/>
  <c r="V76" i="2"/>
  <c r="S164" i="2"/>
  <c r="S163" i="2" s="1"/>
  <c r="V184" i="2"/>
  <c r="V185" i="2" s="1"/>
  <c r="K209" i="2"/>
  <c r="X219" i="2"/>
  <c r="U237" i="2"/>
  <c r="U238" i="2" s="1"/>
  <c r="K270" i="2"/>
  <c r="N271" i="2"/>
  <c r="Y294" i="2"/>
  <c r="Y295" i="2" s="1"/>
  <c r="T17" i="3"/>
  <c r="T18" i="3" s="1"/>
  <c r="T19" i="3" s="1"/>
  <c r="K52" i="3"/>
  <c r="U100" i="3"/>
  <c r="K103" i="3"/>
  <c r="M103" i="3" s="1"/>
  <c r="K118" i="3"/>
  <c r="O124" i="3"/>
  <c r="R141" i="3"/>
  <c r="K270" i="3"/>
  <c r="N271" i="3"/>
  <c r="N277" i="4"/>
  <c r="N75" i="4"/>
  <c r="O90" i="4"/>
  <c r="O89" i="4"/>
  <c r="V175" i="4"/>
  <c r="V174" i="4" s="1"/>
  <c r="V223" i="4"/>
  <c r="K293" i="4"/>
  <c r="Y294" i="4"/>
  <c r="Y295" i="4" s="1"/>
  <c r="N124" i="5"/>
  <c r="K249" i="5"/>
  <c r="Q250" i="5"/>
  <c r="K41" i="3"/>
  <c r="N43" i="3"/>
  <c r="R65" i="3"/>
  <c r="R68" i="3"/>
  <c r="R67" i="3"/>
  <c r="V98" i="3"/>
  <c r="V99" i="3"/>
  <c r="V100" i="3"/>
  <c r="K112" i="3"/>
  <c r="N113" i="3"/>
  <c r="N115" i="3"/>
  <c r="Q122" i="3"/>
  <c r="Q124" i="3"/>
  <c r="S141" i="3"/>
  <c r="S185" i="3"/>
  <c r="T264" i="3"/>
  <c r="K297" i="3"/>
  <c r="U31" i="4"/>
  <c r="U34" i="4"/>
  <c r="U32" i="4" s="1"/>
  <c r="N146" i="4"/>
  <c r="W147" i="4"/>
  <c r="W146" i="4" s="1"/>
  <c r="W164" i="4"/>
  <c r="W163" i="4" s="1"/>
  <c r="W143" i="4"/>
  <c r="W142" i="4" s="1"/>
  <c r="W175" i="4"/>
  <c r="W174" i="4" s="1"/>
  <c r="M103" i="4"/>
  <c r="K120" i="4"/>
  <c r="K141" i="4"/>
  <c r="K159" i="4"/>
  <c r="K270" i="4"/>
  <c r="P298" i="4"/>
  <c r="K6" i="5"/>
  <c r="N19" i="5"/>
  <c r="Q164" i="5"/>
  <c r="Q163" i="5" s="1"/>
  <c r="N189" i="1"/>
  <c r="X219" i="1"/>
  <c r="K248" i="1"/>
  <c r="N250" i="1"/>
  <c r="X65" i="1"/>
  <c r="K176" i="1"/>
  <c r="X277" i="1"/>
  <c r="X313" i="1"/>
  <c r="X312" i="1" s="1"/>
  <c r="Y151" i="2"/>
  <c r="X168" i="2"/>
  <c r="R193" i="2"/>
  <c r="Y234" i="2"/>
  <c r="R17" i="1"/>
  <c r="R20" i="1"/>
  <c r="AD41" i="1" s="1"/>
  <c r="K16" i="1"/>
  <c r="Q143" i="1"/>
  <c r="Q142" i="1" s="1"/>
  <c r="N185" i="1"/>
  <c r="T294" i="1"/>
  <c r="T295" i="1" s="1"/>
  <c r="V65" i="2"/>
  <c r="T90" i="2"/>
  <c r="T91" i="2"/>
  <c r="R90" i="2"/>
  <c r="Y141" i="2"/>
  <c r="T162" i="2"/>
  <c r="X185" i="2"/>
  <c r="X184" i="2"/>
  <c r="Y219" i="2"/>
  <c r="Q241" i="2"/>
  <c r="Q242" i="2" s="1"/>
  <c r="O164" i="3"/>
  <c r="O163" i="3" s="1"/>
  <c r="O147" i="3"/>
  <c r="O146" i="3" s="1"/>
  <c r="O143" i="3"/>
  <c r="O142" i="3" s="1"/>
  <c r="U143" i="3"/>
  <c r="U142" i="3" s="1"/>
  <c r="U175" i="3"/>
  <c r="U174" i="3" s="1"/>
  <c r="S72" i="3"/>
  <c r="S68" i="3"/>
  <c r="S71" i="3" s="1"/>
  <c r="S69" i="3" s="1"/>
  <c r="S67" i="3"/>
  <c r="Q90" i="3"/>
  <c r="Q89" i="3"/>
  <c r="K137" i="3"/>
  <c r="K165" i="3"/>
  <c r="O175" i="3"/>
  <c r="O174" i="3" s="1"/>
  <c r="K199" i="3"/>
  <c r="K205" i="3"/>
  <c r="K232" i="3"/>
  <c r="N234" i="3"/>
  <c r="S237" i="3"/>
  <c r="S238" i="3"/>
  <c r="T250" i="3"/>
  <c r="V281" i="3"/>
  <c r="V280" i="3"/>
  <c r="O298" i="3"/>
  <c r="O299" i="3"/>
  <c r="O43" i="4"/>
  <c r="K43" i="4" s="1"/>
  <c r="K41" i="4"/>
  <c r="Q90" i="4"/>
  <c r="Q89" i="4"/>
  <c r="K89" i="4" s="1"/>
  <c r="Q91" i="4"/>
  <c r="Q131" i="4"/>
  <c r="O141" i="4"/>
  <c r="V151" i="4"/>
  <c r="V164" i="4"/>
  <c r="V163" i="4" s="1"/>
  <c r="K204" i="4"/>
  <c r="W241" i="4"/>
  <c r="W242" i="4" s="1"/>
  <c r="N295" i="4"/>
  <c r="N301" i="4"/>
  <c r="W98" i="5"/>
  <c r="W100" i="5"/>
  <c r="W99" i="5"/>
  <c r="Q218" i="5"/>
  <c r="Q219" i="5"/>
  <c r="K309" i="5"/>
  <c r="O71" i="6"/>
  <c r="K71" i="6" s="1"/>
  <c r="K70" i="6"/>
  <c r="K142" i="6"/>
  <c r="N143" i="6"/>
  <c r="N144" i="6" s="1"/>
  <c r="K144" i="6" s="1"/>
  <c r="S20" i="1"/>
  <c r="P97" i="1"/>
  <c r="N72" i="1"/>
  <c r="N162" i="1"/>
  <c r="O185" i="1"/>
  <c r="Q200" i="1"/>
  <c r="O218" i="1"/>
  <c r="O219" i="1" s="1"/>
  <c r="R260" i="1"/>
  <c r="N299" i="1"/>
  <c r="U302" i="1"/>
  <c r="U303" i="1" s="1"/>
  <c r="U89" i="2"/>
  <c r="U90" i="2"/>
  <c r="S90" i="2"/>
  <c r="K140" i="2"/>
  <c r="S147" i="2"/>
  <c r="S146" i="2" s="1"/>
  <c r="N189" i="2"/>
  <c r="O242" i="2"/>
  <c r="N259" i="2"/>
  <c r="W259" i="2"/>
  <c r="W260" i="2" s="1"/>
  <c r="K305" i="2"/>
  <c r="W20" i="3"/>
  <c r="T313" i="3"/>
  <c r="T312" i="3" s="1"/>
  <c r="T76" i="3"/>
  <c r="T79" i="3" s="1"/>
  <c r="T77" i="3" s="1"/>
  <c r="T277" i="3"/>
  <c r="T73" i="3"/>
  <c r="X99" i="3"/>
  <c r="X100" i="3" s="1"/>
  <c r="X98" i="3"/>
  <c r="O160" i="3"/>
  <c r="K158" i="3"/>
  <c r="Y163" i="3"/>
  <c r="P143" i="4"/>
  <c r="P142" i="4" s="1"/>
  <c r="P164" i="4"/>
  <c r="P163" i="4" s="1"/>
  <c r="P147" i="4"/>
  <c r="P146" i="4" s="1"/>
  <c r="R73" i="4"/>
  <c r="R313" i="4"/>
  <c r="R312" i="4" s="1"/>
  <c r="R277" i="4"/>
  <c r="R76" i="4"/>
  <c r="Q113" i="4"/>
  <c r="K232" i="4"/>
  <c r="Y237" i="4"/>
  <c r="Y238" i="4" s="1"/>
  <c r="P295" i="4"/>
  <c r="P294" i="4"/>
  <c r="Q96" i="5"/>
  <c r="K95" i="5"/>
  <c r="V53" i="6"/>
  <c r="K52" i="6"/>
  <c r="T66" i="6"/>
  <c r="T67" i="6" s="1"/>
  <c r="T90" i="6"/>
  <c r="T91" i="6"/>
  <c r="X147" i="6"/>
  <c r="K147" i="6" s="1"/>
  <c r="S284" i="3"/>
  <c r="S285" i="3" s="1"/>
  <c r="O295" i="3"/>
  <c r="U303" i="3"/>
  <c r="U143" i="4"/>
  <c r="U142" i="4" s="1"/>
  <c r="U147" i="4"/>
  <c r="U146" i="4" s="1"/>
  <c r="U164" i="4"/>
  <c r="U163" i="4" s="1"/>
  <c r="Q67" i="4"/>
  <c r="Q72" i="4"/>
  <c r="W45" i="7"/>
  <c r="W56" i="7"/>
  <c r="W57" i="7" s="1"/>
  <c r="K102" i="4"/>
  <c r="O129" i="4"/>
  <c r="O126" i="4"/>
  <c r="N185" i="4"/>
  <c r="U200" i="4"/>
  <c r="N237" i="4"/>
  <c r="Q281" i="4"/>
  <c r="R298" i="4"/>
  <c r="R299" i="4" s="1"/>
  <c r="O301" i="4"/>
  <c r="O303" i="4" s="1"/>
  <c r="O302" i="4"/>
  <c r="Q143" i="5"/>
  <c r="Q142" i="5" s="1"/>
  <c r="P116" i="5"/>
  <c r="R141" i="5"/>
  <c r="R143" i="5"/>
  <c r="R142" i="5"/>
  <c r="N234" i="5"/>
  <c r="K233" i="5"/>
  <c r="K236" i="5"/>
  <c r="K53" i="6"/>
  <c r="X204" i="3"/>
  <c r="V241" i="3"/>
  <c r="V242" i="3" s="1"/>
  <c r="X301" i="3"/>
  <c r="X303" i="3" s="1"/>
  <c r="K17" i="4"/>
  <c r="X175" i="4"/>
  <c r="X174" i="4" s="1"/>
  <c r="X147" i="4"/>
  <c r="X146" i="4" s="1"/>
  <c r="K110" i="4"/>
  <c r="Q184" i="4"/>
  <c r="K184" i="4" s="1"/>
  <c r="X241" i="4"/>
  <c r="X242" i="4" s="1"/>
  <c r="R302" i="4"/>
  <c r="R301" i="4"/>
  <c r="R303" i="4" s="1"/>
  <c r="O34" i="5"/>
  <c r="O32" i="5" s="1"/>
  <c r="Q185" i="5"/>
  <c r="Q184" i="5"/>
  <c r="R238" i="5"/>
  <c r="O291" i="5"/>
  <c r="K289" i="5"/>
  <c r="T62" i="6"/>
  <c r="T63" i="6" s="1"/>
  <c r="K65" i="6"/>
  <c r="P66" i="7"/>
  <c r="P67" i="7" s="1"/>
  <c r="P65" i="7"/>
  <c r="W113" i="4"/>
  <c r="W115" i="4"/>
  <c r="W116" i="4" s="1"/>
  <c r="V115" i="4"/>
  <c r="V116" i="4" s="1"/>
  <c r="P167" i="4"/>
  <c r="Y241" i="4"/>
  <c r="Y242" i="4"/>
  <c r="V299" i="4"/>
  <c r="V298" i="4"/>
  <c r="K16" i="5"/>
  <c r="R20" i="5"/>
  <c r="O67" i="5"/>
  <c r="O72" i="5"/>
  <c r="O65" i="5"/>
  <c r="R185" i="5"/>
  <c r="V204" i="5"/>
  <c r="V218" i="5"/>
  <c r="K218" i="5" s="1"/>
  <c r="V285" i="5"/>
  <c r="P126" i="6"/>
  <c r="P127" i="6"/>
  <c r="K125" i="6"/>
  <c r="U298" i="2"/>
  <c r="U299" i="2" s="1"/>
  <c r="U237" i="3"/>
  <c r="U238" i="3"/>
  <c r="W285" i="3"/>
  <c r="W284" i="3"/>
  <c r="S294" i="3"/>
  <c r="S295" i="3" s="1"/>
  <c r="Y303" i="3"/>
  <c r="X151" i="2"/>
  <c r="Y163" i="2"/>
  <c r="U166" i="2"/>
  <c r="U168" i="2"/>
  <c r="R204" i="2"/>
  <c r="K221" i="2"/>
  <c r="X222" i="2"/>
  <c r="X223" i="2" s="1"/>
  <c r="S237" i="2"/>
  <c r="S238" i="2" s="1"/>
  <c r="K249" i="2"/>
  <c r="V298" i="2"/>
  <c r="V299" i="2" s="1"/>
  <c r="O113" i="3"/>
  <c r="K184" i="3"/>
  <c r="X241" i="3"/>
  <c r="X242" i="3"/>
  <c r="K53" i="4"/>
  <c r="K199" i="4"/>
  <c r="N218" i="4"/>
  <c r="N219" i="4"/>
  <c r="O285" i="4"/>
  <c r="W299" i="4"/>
  <c r="S17" i="5"/>
  <c r="S18" i="5" s="1"/>
  <c r="S19" i="5" s="1"/>
  <c r="S20" i="5"/>
  <c r="AE41" i="5" s="1"/>
  <c r="K38" i="5"/>
  <c r="P175" i="5"/>
  <c r="P174" i="5" s="1"/>
  <c r="P164" i="5"/>
  <c r="P163" i="5" s="1"/>
  <c r="W134" i="5"/>
  <c r="W141" i="5"/>
  <c r="K149" i="5"/>
  <c r="W218" i="5"/>
  <c r="W219" i="5" s="1"/>
  <c r="Y127" i="6"/>
  <c r="U178" i="3"/>
  <c r="O188" i="3"/>
  <c r="O189" i="3" s="1"/>
  <c r="P250" i="3"/>
  <c r="K250" i="3" s="1"/>
  <c r="X259" i="3"/>
  <c r="X260" i="3" s="1"/>
  <c r="N299" i="3"/>
  <c r="K299" i="3" s="1"/>
  <c r="O31" i="4"/>
  <c r="W96" i="4"/>
  <c r="R167" i="4"/>
  <c r="K167" i="4" s="1"/>
  <c r="R166" i="4"/>
  <c r="R168" i="4"/>
  <c r="R234" i="4"/>
  <c r="N259" i="4"/>
  <c r="N260" i="4"/>
  <c r="K269" i="4"/>
  <c r="N271" i="4"/>
  <c r="T20" i="5"/>
  <c r="T34" i="5"/>
  <c r="T32" i="5" s="1"/>
  <c r="K39" i="5"/>
  <c r="W63" i="5"/>
  <c r="W61" i="5" s="1"/>
  <c r="V99" i="5"/>
  <c r="V98" i="5"/>
  <c r="V100" i="5" s="1"/>
  <c r="K151" i="5"/>
  <c r="X219" i="5"/>
  <c r="X218" i="5"/>
  <c r="U141" i="3"/>
  <c r="S163" i="3"/>
  <c r="U222" i="3"/>
  <c r="U223" i="3"/>
  <c r="X280" i="3"/>
  <c r="X281" i="3"/>
  <c r="N302" i="3"/>
  <c r="K300" i="3"/>
  <c r="K26" i="4"/>
  <c r="R90" i="4"/>
  <c r="R89" i="4"/>
  <c r="R91" i="4"/>
  <c r="P44" i="7"/>
  <c r="P96" i="4"/>
  <c r="Y168" i="4"/>
  <c r="K209" i="4"/>
  <c r="K240" i="4"/>
  <c r="N242" i="4"/>
  <c r="U271" i="4"/>
  <c r="W31" i="5"/>
  <c r="X72" i="5"/>
  <c r="X65" i="5"/>
  <c r="P125" i="5"/>
  <c r="P122" i="5"/>
  <c r="P124" i="5"/>
  <c r="R162" i="5"/>
  <c r="O237" i="5"/>
  <c r="T241" i="5"/>
  <c r="T242" i="5" s="1"/>
  <c r="K258" i="5"/>
  <c r="N259" i="5"/>
  <c r="U108" i="6"/>
  <c r="U109" i="6"/>
  <c r="S271" i="2"/>
  <c r="N281" i="2"/>
  <c r="K279" i="2"/>
  <c r="O285" i="2"/>
  <c r="N31" i="3"/>
  <c r="R63" i="3"/>
  <c r="U122" i="3"/>
  <c r="U166" i="3"/>
  <c r="U167" i="3"/>
  <c r="W189" i="3"/>
  <c r="W241" i="3"/>
  <c r="W242" i="3" s="1"/>
  <c r="K29" i="4"/>
  <c r="N27" i="4"/>
  <c r="N122" i="4"/>
  <c r="N125" i="4"/>
  <c r="K121" i="4"/>
  <c r="O127" i="4"/>
  <c r="O128" i="4" s="1"/>
  <c r="X143" i="4"/>
  <c r="X142" i="4" s="1"/>
  <c r="X178" i="4"/>
  <c r="K178" i="4" s="1"/>
  <c r="U189" i="4"/>
  <c r="O242" i="4"/>
  <c r="X285" i="4"/>
  <c r="T294" i="4"/>
  <c r="T295" i="4" s="1"/>
  <c r="Q122" i="5"/>
  <c r="Q125" i="5"/>
  <c r="Q124" i="5"/>
  <c r="K165" i="5"/>
  <c r="O166" i="5"/>
  <c r="K166" i="5" s="1"/>
  <c r="O167" i="5"/>
  <c r="R184" i="5"/>
  <c r="O259" i="5"/>
  <c r="O260" i="5" s="1"/>
  <c r="N72" i="2"/>
  <c r="P250" i="2"/>
  <c r="S63" i="3"/>
  <c r="S61" i="3" s="1"/>
  <c r="X98" i="4"/>
  <c r="X99" i="4"/>
  <c r="N113" i="4"/>
  <c r="K112" i="4"/>
  <c r="K150" i="4"/>
  <c r="P166" i="4"/>
  <c r="X204" i="4"/>
  <c r="K226" i="4"/>
  <c r="O264" i="4"/>
  <c r="R17" i="5"/>
  <c r="Q31" i="5"/>
  <c r="Q34" i="5"/>
  <c r="Q32" i="5" s="1"/>
  <c r="T163" i="5"/>
  <c r="K208" i="5"/>
  <c r="V241" i="5"/>
  <c r="V242" i="5" s="1"/>
  <c r="K275" i="5"/>
  <c r="O274" i="5"/>
  <c r="K274" i="5" s="1"/>
  <c r="R281" i="5"/>
  <c r="R280" i="5"/>
  <c r="K280" i="5" s="1"/>
  <c r="T271" i="2"/>
  <c r="W299" i="2"/>
  <c r="P175" i="3"/>
  <c r="P174" i="3" s="1"/>
  <c r="P143" i="3"/>
  <c r="P142" i="3" s="1"/>
  <c r="P147" i="3"/>
  <c r="P146" i="3" s="1"/>
  <c r="K280" i="3"/>
  <c r="W299" i="3"/>
  <c r="V313" i="4"/>
  <c r="V312" i="4" s="1"/>
  <c r="V277" i="4"/>
  <c r="O72" i="2"/>
  <c r="O67" i="2"/>
  <c r="O126" i="2"/>
  <c r="O151" i="2"/>
  <c r="N185" i="2"/>
  <c r="V200" i="2"/>
  <c r="K214" i="2"/>
  <c r="Q250" i="2"/>
  <c r="U264" i="2"/>
  <c r="P281" i="2"/>
  <c r="R175" i="3"/>
  <c r="R174" i="3" s="1"/>
  <c r="R147" i="3"/>
  <c r="R146" i="3" s="1"/>
  <c r="U63" i="3"/>
  <c r="U61" i="3" s="1"/>
  <c r="K138" i="3"/>
  <c r="Q204" i="3"/>
  <c r="K249" i="3"/>
  <c r="P285" i="3"/>
  <c r="K311" i="3"/>
  <c r="K38" i="4"/>
  <c r="N39" i="4"/>
  <c r="K39" i="4" s="1"/>
  <c r="K64" i="4"/>
  <c r="S44" i="7"/>
  <c r="S96" i="4"/>
  <c r="Y99" i="4"/>
  <c r="Y100" i="4" s="1"/>
  <c r="Y98" i="4"/>
  <c r="P122" i="4"/>
  <c r="P125" i="4"/>
  <c r="N124" i="4"/>
  <c r="Y204" i="4"/>
  <c r="Q223" i="4"/>
  <c r="N291" i="4"/>
  <c r="K289" i="4"/>
  <c r="R31" i="5"/>
  <c r="R34" i="5"/>
  <c r="R32" i="5" s="1"/>
  <c r="K103" i="5"/>
  <c r="M103" i="5" s="1"/>
  <c r="S126" i="5"/>
  <c r="S129" i="5"/>
  <c r="S131" i="5" s="1"/>
  <c r="K205" i="5"/>
  <c r="N204" i="5"/>
  <c r="K217" i="5"/>
  <c r="Q260" i="5"/>
  <c r="Q259" i="5"/>
  <c r="T294" i="5"/>
  <c r="T295" i="5"/>
  <c r="K312" i="5"/>
  <c r="N20" i="6"/>
  <c r="K20" i="6" s="1"/>
  <c r="K19" i="6"/>
  <c r="R301" i="2"/>
  <c r="R303" i="2" s="1"/>
  <c r="T90" i="3"/>
  <c r="N125" i="3"/>
  <c r="N122" i="3"/>
  <c r="W134" i="3"/>
  <c r="N151" i="3"/>
  <c r="K151" i="3" s="1"/>
  <c r="N160" i="3"/>
  <c r="R185" i="3"/>
  <c r="O200" i="3"/>
  <c r="K200" i="3" s="1"/>
  <c r="K198" i="3"/>
  <c r="W271" i="3"/>
  <c r="R302" i="3"/>
  <c r="R301" i="3"/>
  <c r="R303" i="3" s="1"/>
  <c r="R20" i="4"/>
  <c r="R17" i="4"/>
  <c r="R18" i="4" s="1"/>
  <c r="R19" i="4" s="1"/>
  <c r="K19" i="4" s="1"/>
  <c r="K16" i="4"/>
  <c r="K52" i="4"/>
  <c r="N280" i="4"/>
  <c r="V89" i="5"/>
  <c r="V90" i="5"/>
  <c r="T125" i="5"/>
  <c r="T122" i="5"/>
  <c r="N138" i="5"/>
  <c r="K138" i="5" s="1"/>
  <c r="K137" i="5"/>
  <c r="O204" i="5"/>
  <c r="X241" i="5"/>
  <c r="X242" i="5"/>
  <c r="U294" i="5"/>
  <c r="U295" i="5" s="1"/>
  <c r="O66" i="7"/>
  <c r="O67" i="7" s="1"/>
  <c r="O65" i="7"/>
  <c r="S97" i="7"/>
  <c r="S98" i="7"/>
  <c r="K185" i="7"/>
  <c r="S184" i="7"/>
  <c r="K184" i="7" s="1"/>
  <c r="U193" i="2"/>
  <c r="K225" i="2"/>
  <c r="N185" i="3"/>
  <c r="T193" i="3"/>
  <c r="K207" i="3"/>
  <c r="N226" i="3"/>
  <c r="K226" i="3" s="1"/>
  <c r="K248" i="3"/>
  <c r="P260" i="3"/>
  <c r="K279" i="3"/>
  <c r="N281" i="3"/>
  <c r="R284" i="3"/>
  <c r="R285" i="3"/>
  <c r="R299" i="3"/>
  <c r="R298" i="3"/>
  <c r="O277" i="4"/>
  <c r="O75" i="4"/>
  <c r="O97" i="4" s="1"/>
  <c r="K105" i="4"/>
  <c r="O168" i="4"/>
  <c r="K176" i="4"/>
  <c r="O280" i="4"/>
  <c r="O281" i="4" s="1"/>
  <c r="Y284" i="4"/>
  <c r="K284" i="4" s="1"/>
  <c r="R71" i="5"/>
  <c r="R69" i="5" s="1"/>
  <c r="K96" i="5"/>
  <c r="X132" i="5"/>
  <c r="X134" i="5" s="1"/>
  <c r="O188" i="5"/>
  <c r="O189" i="5" s="1"/>
  <c r="K214" i="5"/>
  <c r="N253" i="5"/>
  <c r="K253" i="5" s="1"/>
  <c r="K254" i="5"/>
  <c r="R260" i="5"/>
  <c r="R259" i="5"/>
  <c r="N298" i="5"/>
  <c r="K32" i="6"/>
  <c r="O33" i="6"/>
  <c r="K33" i="6" s="1"/>
  <c r="K79" i="6"/>
  <c r="Q108" i="6"/>
  <c r="K108" i="6" s="1"/>
  <c r="Q169" i="6"/>
  <c r="K168" i="6"/>
  <c r="N134" i="7"/>
  <c r="K134" i="7" s="1"/>
  <c r="K133" i="7"/>
  <c r="N177" i="7"/>
  <c r="T98" i="5"/>
  <c r="T100" i="5"/>
  <c r="K136" i="5"/>
  <c r="O178" i="5"/>
  <c r="S259" i="5"/>
  <c r="S260" i="5"/>
  <c r="K111" i="6"/>
  <c r="N112" i="6"/>
  <c r="N152" i="7"/>
  <c r="X143" i="5"/>
  <c r="X142" i="5" s="1"/>
  <c r="X147" i="5"/>
  <c r="X146" i="5" s="1"/>
  <c r="X164" i="5"/>
  <c r="X163" i="5" s="1"/>
  <c r="X175" i="5"/>
  <c r="X174" i="5" s="1"/>
  <c r="P65" i="5"/>
  <c r="P72" i="5"/>
  <c r="S237" i="5"/>
  <c r="S238" i="5" s="1"/>
  <c r="R284" i="5"/>
  <c r="R285" i="5"/>
  <c r="N302" i="5"/>
  <c r="N301" i="5"/>
  <c r="K161" i="7"/>
  <c r="V281" i="4"/>
  <c r="O299" i="4"/>
  <c r="P24" i="5"/>
  <c r="P22" i="5" s="1"/>
  <c r="Q65" i="5"/>
  <c r="Q72" i="5"/>
  <c r="Q67" i="5"/>
  <c r="K110" i="5"/>
  <c r="O302" i="5"/>
  <c r="O301" i="5"/>
  <c r="O303" i="5"/>
  <c r="K138" i="6"/>
  <c r="Q137" i="6"/>
  <c r="K137" i="6" s="1"/>
  <c r="N277" i="5"/>
  <c r="N75" i="5"/>
  <c r="N97" i="5" s="1"/>
  <c r="O126" i="5"/>
  <c r="Y132" i="5"/>
  <c r="Y134" i="5" s="1"/>
  <c r="U223" i="5"/>
  <c r="T284" i="5"/>
  <c r="T285" i="5" s="1"/>
  <c r="Y294" i="5"/>
  <c r="Y295" i="5"/>
  <c r="P302" i="5"/>
  <c r="P301" i="5"/>
  <c r="P303" i="5" s="1"/>
  <c r="T157" i="6"/>
  <c r="T158" i="6" s="1"/>
  <c r="K55" i="7"/>
  <c r="U250" i="2"/>
  <c r="V20" i="3"/>
  <c r="K85" i="3"/>
  <c r="T168" i="3"/>
  <c r="K236" i="3"/>
  <c r="Q303" i="3"/>
  <c r="X34" i="4"/>
  <c r="X32" i="4" s="1"/>
  <c r="X31" i="4"/>
  <c r="R67" i="4"/>
  <c r="R97" i="4" s="1"/>
  <c r="R65" i="4"/>
  <c r="Y313" i="4"/>
  <c r="Y312" i="4" s="1"/>
  <c r="Y277" i="4"/>
  <c r="O44" i="7"/>
  <c r="K44" i="7" s="1"/>
  <c r="O96" i="4"/>
  <c r="K104" i="4"/>
  <c r="W166" i="4"/>
  <c r="W168" i="4" s="1"/>
  <c r="N263" i="4"/>
  <c r="N264" i="4" s="1"/>
  <c r="K283" i="4"/>
  <c r="Q299" i="4"/>
  <c r="V34" i="5"/>
  <c r="V32" i="5" s="1"/>
  <c r="V31" i="5"/>
  <c r="K87" i="5"/>
  <c r="U91" i="5"/>
  <c r="U90" i="5"/>
  <c r="P168" i="5"/>
  <c r="Q204" i="5"/>
  <c r="V222" i="5"/>
  <c r="V223" i="5" s="1"/>
  <c r="T263" i="5"/>
  <c r="T264" i="5"/>
  <c r="U285" i="5"/>
  <c r="Q301" i="5"/>
  <c r="Q303" i="5"/>
  <c r="P63" i="6"/>
  <c r="W151" i="7"/>
  <c r="W152" i="7"/>
  <c r="P176" i="7"/>
  <c r="P177" i="7"/>
  <c r="S8" i="3"/>
  <c r="N97" i="3"/>
  <c r="K59" i="3"/>
  <c r="X134" i="3"/>
  <c r="V142" i="3"/>
  <c r="T160" i="3"/>
  <c r="V178" i="3"/>
  <c r="K289" i="3"/>
  <c r="T295" i="3"/>
  <c r="O73" i="4"/>
  <c r="U100" i="4"/>
  <c r="R189" i="4"/>
  <c r="Q204" i="4"/>
  <c r="Q219" i="4"/>
  <c r="O250" i="4"/>
  <c r="O259" i="4"/>
  <c r="O260" i="4" s="1"/>
  <c r="U291" i="4"/>
  <c r="S298" i="4"/>
  <c r="S299" i="4" s="1"/>
  <c r="R8" i="5"/>
  <c r="Y34" i="5"/>
  <c r="Y32" i="5" s="1"/>
  <c r="Y31" i="5"/>
  <c r="X20" i="5"/>
  <c r="X34" i="5"/>
  <c r="X32" i="5" s="1"/>
  <c r="X31" i="5"/>
  <c r="U68" i="5"/>
  <c r="U65" i="5"/>
  <c r="X113" i="5"/>
  <c r="X115" i="5"/>
  <c r="X116" i="5" s="1"/>
  <c r="N184" i="5"/>
  <c r="K184" i="5" s="1"/>
  <c r="X222" i="5"/>
  <c r="X223" i="5" s="1"/>
  <c r="V263" i="5"/>
  <c r="V264" i="5" s="1"/>
  <c r="P291" i="5"/>
  <c r="Y299" i="5"/>
  <c r="W143" i="6"/>
  <c r="W144" i="6"/>
  <c r="K47" i="7"/>
  <c r="K104" i="3"/>
  <c r="Y134" i="3"/>
  <c r="P234" i="3"/>
  <c r="U295" i="3"/>
  <c r="T303" i="3"/>
  <c r="T301" i="3"/>
  <c r="R8" i="4"/>
  <c r="K63" i="4"/>
  <c r="R44" i="7"/>
  <c r="R45" i="7" s="1"/>
  <c r="R96" i="4"/>
  <c r="V100" i="4"/>
  <c r="S188" i="4"/>
  <c r="S189" i="4"/>
  <c r="K207" i="4"/>
  <c r="V241" i="4"/>
  <c r="K241" i="4" s="1"/>
  <c r="S8" i="5"/>
  <c r="V72" i="5"/>
  <c r="V68" i="5"/>
  <c r="V65" i="5"/>
  <c r="Y100" i="5"/>
  <c r="O162" i="5"/>
  <c r="K177" i="5"/>
  <c r="O185" i="5"/>
  <c r="Y222" i="5"/>
  <c r="Y223" i="5"/>
  <c r="W263" i="5"/>
  <c r="W264" i="5"/>
  <c r="R260" i="3"/>
  <c r="X163" i="4"/>
  <c r="X162" i="4"/>
  <c r="R204" i="4"/>
  <c r="X250" i="4"/>
  <c r="N310" i="4"/>
  <c r="K310" i="4" s="1"/>
  <c r="K311" i="4"/>
  <c r="O143" i="5"/>
  <c r="O142" i="5" s="1"/>
  <c r="O164" i="5"/>
  <c r="O163" i="5" s="1"/>
  <c r="R124" i="5"/>
  <c r="R122" i="5"/>
  <c r="R125" i="5"/>
  <c r="V132" i="5"/>
  <c r="V134" i="5"/>
  <c r="P178" i="5"/>
  <c r="W241" i="5"/>
  <c r="W242" i="5" s="1"/>
  <c r="K311" i="5"/>
  <c r="O310" i="5"/>
  <c r="K310" i="5" s="1"/>
  <c r="K76" i="6"/>
  <c r="O109" i="6"/>
  <c r="Q122" i="6"/>
  <c r="Q123" i="6"/>
  <c r="K169" i="6"/>
  <c r="W200" i="2"/>
  <c r="T134" i="3"/>
  <c r="N219" i="3"/>
  <c r="K219" i="3" s="1"/>
  <c r="R223" i="3"/>
  <c r="K283" i="3"/>
  <c r="N284" i="3"/>
  <c r="P291" i="3"/>
  <c r="W8" i="4"/>
  <c r="K60" i="4"/>
  <c r="K95" i="4"/>
  <c r="O185" i="4"/>
  <c r="N200" i="4"/>
  <c r="T219" i="4"/>
  <c r="O238" i="4"/>
  <c r="P259" i="4"/>
  <c r="P260" i="4" s="1"/>
  <c r="X263" i="4"/>
  <c r="X264" i="4" s="1"/>
  <c r="P291" i="4"/>
  <c r="S175" i="5"/>
  <c r="S174" i="5" s="1"/>
  <c r="S164" i="5"/>
  <c r="S163" i="5" s="1"/>
  <c r="S143" i="5"/>
  <c r="S142" i="5" s="1"/>
  <c r="W89" i="5"/>
  <c r="W90" i="5"/>
  <c r="K161" i="5"/>
  <c r="K191" i="5"/>
  <c r="Y204" i="5"/>
  <c r="S281" i="5"/>
  <c r="O285" i="3"/>
  <c r="Q291" i="3"/>
  <c r="W295" i="3"/>
  <c r="AH42" i="4"/>
  <c r="K87" i="4"/>
  <c r="N45" i="7"/>
  <c r="N56" i="7"/>
  <c r="K191" i="4"/>
  <c r="W204" i="4"/>
  <c r="Y264" i="4"/>
  <c r="N298" i="4"/>
  <c r="K297" i="4"/>
  <c r="AG41" i="5"/>
  <c r="T143" i="5"/>
  <c r="T142" i="5" s="1"/>
  <c r="T147" i="5"/>
  <c r="T146" i="5" s="1"/>
  <c r="W143" i="5"/>
  <c r="W142" i="5" s="1"/>
  <c r="W164" i="5"/>
  <c r="W163" i="5" s="1"/>
  <c r="S63" i="5"/>
  <c r="S61" i="5" s="1"/>
  <c r="K61" i="5" s="1"/>
  <c r="K60" i="5"/>
  <c r="K206" i="5"/>
  <c r="Q238" i="5"/>
  <c r="N84" i="6"/>
  <c r="K84" i="6" s="1"/>
  <c r="K83" i="6"/>
  <c r="R90" i="6"/>
  <c r="R91" i="6" s="1"/>
  <c r="S165" i="6"/>
  <c r="K69" i="7"/>
  <c r="K89" i="6"/>
  <c r="N90" i="6"/>
  <c r="K90" i="6" s="1"/>
  <c r="P137" i="7"/>
  <c r="P138" i="7"/>
  <c r="O122" i="4"/>
  <c r="O124" i="4"/>
  <c r="R151" i="4"/>
  <c r="K151" i="4" s="1"/>
  <c r="K187" i="4"/>
  <c r="W223" i="4"/>
  <c r="K248" i="4"/>
  <c r="Q260" i="4"/>
  <c r="U299" i="4"/>
  <c r="R91" i="5"/>
  <c r="R90" i="5"/>
  <c r="O122" i="5"/>
  <c r="O124" i="5"/>
  <c r="P142" i="5"/>
  <c r="K140" i="5"/>
  <c r="K173" i="5"/>
  <c r="S185" i="5"/>
  <c r="W285" i="5"/>
  <c r="O90" i="6"/>
  <c r="O91" i="6" s="1"/>
  <c r="R148" i="6"/>
  <c r="P90" i="6"/>
  <c r="P91" i="6" s="1"/>
  <c r="W127" i="6"/>
  <c r="W126" i="6"/>
  <c r="K154" i="6"/>
  <c r="N66" i="7"/>
  <c r="K64" i="7"/>
  <c r="K119" i="6"/>
  <c r="V73" i="7"/>
  <c r="X112" i="6"/>
  <c r="X113" i="6" s="1"/>
  <c r="K8" i="7"/>
  <c r="N16" i="7"/>
  <c r="K16" i="7" s="1"/>
  <c r="K15" i="7"/>
  <c r="R56" i="7"/>
  <c r="R57" i="7" s="1"/>
  <c r="K52" i="7"/>
  <c r="R54" i="7"/>
  <c r="K54" i="7" s="1"/>
  <c r="M54" i="7" s="1"/>
  <c r="K110" i="7"/>
  <c r="V152" i="7"/>
  <c r="V151" i="7"/>
  <c r="P188" i="5"/>
  <c r="P189" i="5" s="1"/>
  <c r="N241" i="5"/>
  <c r="N242" i="5" s="1"/>
  <c r="K240" i="5"/>
  <c r="X260" i="5"/>
  <c r="K273" i="5"/>
  <c r="K293" i="5"/>
  <c r="N295" i="5"/>
  <c r="R302" i="5"/>
  <c r="R303" i="5" s="1"/>
  <c r="R301" i="5"/>
  <c r="K23" i="7"/>
  <c r="K60" i="7"/>
  <c r="Y138" i="7"/>
  <c r="X151" i="7"/>
  <c r="X152" i="7" s="1"/>
  <c r="Q176" i="7"/>
  <c r="Q177" i="7"/>
  <c r="Q260" i="3"/>
  <c r="U291" i="3"/>
  <c r="U20" i="4"/>
  <c r="W189" i="4"/>
  <c r="N234" i="4"/>
  <c r="P238" i="4"/>
  <c r="Y143" i="5"/>
  <c r="Y142" i="5" s="1"/>
  <c r="Y147" i="5"/>
  <c r="Y146" i="5" s="1"/>
  <c r="Q160" i="5"/>
  <c r="Y163" i="5"/>
  <c r="K227" i="5"/>
  <c r="O226" i="5"/>
  <c r="K226" i="5" s="1"/>
  <c r="Q234" i="5"/>
  <c r="O241" i="5"/>
  <c r="O242" i="5" s="1"/>
  <c r="P242" i="5"/>
  <c r="P264" i="5"/>
  <c r="K270" i="5"/>
  <c r="N271" i="5"/>
  <c r="O294" i="5"/>
  <c r="O295" i="5" s="1"/>
  <c r="K104" i="6"/>
  <c r="K153" i="6"/>
  <c r="K94" i="7"/>
  <c r="V281" i="5"/>
  <c r="K281" i="5" s="1"/>
  <c r="S277" i="4"/>
  <c r="S75" i="4"/>
  <c r="S97" i="4" s="1"/>
  <c r="K84" i="4"/>
  <c r="T96" i="4"/>
  <c r="K96" i="4" s="1"/>
  <c r="K136" i="4"/>
  <c r="R184" i="4"/>
  <c r="R185" i="4" s="1"/>
  <c r="K208" i="4"/>
  <c r="U298" i="4"/>
  <c r="U151" i="5"/>
  <c r="V178" i="5"/>
  <c r="S184" i="5"/>
  <c r="S204" i="5"/>
  <c r="K248" i="5"/>
  <c r="K283" i="5"/>
  <c r="K11" i="6"/>
  <c r="O12" i="6"/>
  <c r="K12" i="6" s="1"/>
  <c r="K99" i="6"/>
  <c r="K105" i="6"/>
  <c r="O161" i="6"/>
  <c r="O162" i="6" s="1"/>
  <c r="X285" i="3"/>
  <c r="T277" i="4"/>
  <c r="T76" i="4"/>
  <c r="Y163" i="4"/>
  <c r="S184" i="4"/>
  <c r="S185" i="4" s="1"/>
  <c r="O223" i="4"/>
  <c r="K249" i="4"/>
  <c r="Q259" i="4"/>
  <c r="P141" i="5"/>
  <c r="K141" i="5" s="1"/>
  <c r="K290" i="5"/>
  <c r="K16" i="6"/>
  <c r="U90" i="6"/>
  <c r="U91" i="6" s="1"/>
  <c r="W112" i="6"/>
  <c r="W113" i="6" s="1"/>
  <c r="V123" i="6"/>
  <c r="V143" i="6"/>
  <c r="V144" i="6"/>
  <c r="X165" i="6"/>
  <c r="X166" i="6" s="1"/>
  <c r="K19" i="7"/>
  <c r="O119" i="7"/>
  <c r="K118" i="7"/>
  <c r="N124" i="7"/>
  <c r="N125" i="7"/>
  <c r="Q91" i="6"/>
  <c r="Q90" i="6"/>
  <c r="P123" i="6"/>
  <c r="W148" i="6"/>
  <c r="W147" i="6"/>
  <c r="Y148" i="6"/>
  <c r="K26" i="7"/>
  <c r="K85" i="7"/>
  <c r="K96" i="7"/>
  <c r="O114" i="7"/>
  <c r="K114" i="7" s="1"/>
  <c r="K113" i="7"/>
  <c r="K158" i="7"/>
  <c r="O159" i="7"/>
  <c r="K159" i="7" s="1"/>
  <c r="K186" i="7"/>
  <c r="Q63" i="6"/>
  <c r="Q62" i="6"/>
  <c r="K75" i="6"/>
  <c r="R109" i="6"/>
  <c r="K30" i="7"/>
  <c r="N31" i="7"/>
  <c r="K31" i="7" s="1"/>
  <c r="K46" i="7"/>
  <c r="U125" i="7"/>
  <c r="Q138" i="7"/>
  <c r="K175" i="7"/>
  <c r="O176" i="7"/>
  <c r="K176" i="7" s="1"/>
  <c r="O177" i="7"/>
  <c r="K183" i="7"/>
  <c r="S260" i="4"/>
  <c r="T299" i="4"/>
  <c r="K305" i="4"/>
  <c r="S168" i="5"/>
  <c r="K221" i="5"/>
  <c r="V250" i="5"/>
  <c r="N263" i="5"/>
  <c r="K262" i="5"/>
  <c r="Q95" i="6"/>
  <c r="V108" i="6"/>
  <c r="V109" i="6"/>
  <c r="Q113" i="6"/>
  <c r="K163" i="6"/>
  <c r="K129" i="7"/>
  <c r="V238" i="5"/>
  <c r="X281" i="5"/>
  <c r="R298" i="5"/>
  <c r="R299" i="5" s="1"/>
  <c r="N57" i="6"/>
  <c r="N45" i="6"/>
  <c r="P113" i="6"/>
  <c r="K84" i="7"/>
  <c r="K100" i="7"/>
  <c r="K148" i="7"/>
  <c r="O152" i="7"/>
  <c r="U163" i="5"/>
  <c r="U178" i="5"/>
  <c r="T234" i="5"/>
  <c r="Y281" i="5"/>
  <c r="N284" i="5"/>
  <c r="N285" i="5"/>
  <c r="K305" i="5"/>
  <c r="O45" i="6"/>
  <c r="O44" i="6" s="1"/>
  <c r="O57" i="6"/>
  <c r="O56" i="6" s="1"/>
  <c r="K43" i="6"/>
  <c r="K156" i="6"/>
  <c r="K61" i="7"/>
  <c r="N151" i="7"/>
  <c r="K151" i="7" s="1"/>
  <c r="K150" i="7"/>
  <c r="V162" i="5"/>
  <c r="T167" i="5"/>
  <c r="T168" i="5" s="1"/>
  <c r="K202" i="5"/>
  <c r="T299" i="5"/>
  <c r="K306" i="5"/>
  <c r="O67" i="6"/>
  <c r="O66" i="6"/>
  <c r="R94" i="6"/>
  <c r="K94" i="6" s="1"/>
  <c r="Y109" i="6"/>
  <c r="Y123" i="6"/>
  <c r="U295" i="4"/>
  <c r="R175" i="5"/>
  <c r="R174" i="5" s="1"/>
  <c r="R164" i="5"/>
  <c r="R163" i="5" s="1"/>
  <c r="R65" i="5"/>
  <c r="R72" i="5"/>
  <c r="X89" i="5"/>
  <c r="X91" i="5"/>
  <c r="K102" i="5"/>
  <c r="U134" i="5"/>
  <c r="O223" i="5"/>
  <c r="Y63" i="6"/>
  <c r="P67" i="6"/>
  <c r="N126" i="6"/>
  <c r="K126" i="6" s="1"/>
  <c r="X161" i="6"/>
  <c r="X162" i="6"/>
  <c r="K87" i="7"/>
  <c r="X98" i="7"/>
  <c r="S72" i="5"/>
  <c r="X167" i="5"/>
  <c r="X168" i="5" s="1"/>
  <c r="P223" i="5"/>
  <c r="S264" i="5"/>
  <c r="O62" i="6"/>
  <c r="O63" i="6" s="1"/>
  <c r="O127" i="6"/>
  <c r="Y161" i="6"/>
  <c r="Y162" i="6" s="1"/>
  <c r="X56" i="7"/>
  <c r="X57" i="7" s="1"/>
  <c r="X54" i="7"/>
  <c r="X53" i="7"/>
  <c r="K53" i="7" s="1"/>
  <c r="W138" i="7"/>
  <c r="N142" i="7"/>
  <c r="K142" i="7" s="1"/>
  <c r="K143" i="7"/>
  <c r="U168" i="5"/>
  <c r="P185" i="5"/>
  <c r="Q189" i="5"/>
  <c r="X271" i="5"/>
  <c r="W281" i="5"/>
  <c r="Q291" i="5"/>
  <c r="K39" i="6"/>
  <c r="N66" i="6"/>
  <c r="K66" i="6" s="1"/>
  <c r="S91" i="6"/>
  <c r="Y143" i="6"/>
  <c r="Y144" i="6"/>
  <c r="Y65" i="7"/>
  <c r="Y66" i="7"/>
  <c r="Y67" i="7" s="1"/>
  <c r="K119" i="7"/>
  <c r="V138" i="7"/>
  <c r="K147" i="7"/>
  <c r="Q148" i="7"/>
  <c r="N181" i="7"/>
  <c r="K181" i="7" s="1"/>
  <c r="K180" i="7"/>
  <c r="V177" i="7"/>
  <c r="K159" i="5"/>
  <c r="T237" i="5"/>
  <c r="T238" i="5"/>
  <c r="O299" i="5"/>
  <c r="K10" i="6"/>
  <c r="K29" i="6"/>
  <c r="K47" i="6"/>
  <c r="R67" i="6"/>
  <c r="R66" i="6"/>
  <c r="N95" i="6"/>
  <c r="K93" i="6"/>
  <c r="N122" i="6"/>
  <c r="K122" i="6" s="1"/>
  <c r="K174" i="6"/>
  <c r="K73" i="7"/>
  <c r="O124" i="7"/>
  <c r="O125" i="7" s="1"/>
  <c r="N167" i="7"/>
  <c r="T178" i="5"/>
  <c r="N219" i="5"/>
  <c r="S234" i="5"/>
  <c r="U238" i="5"/>
  <c r="P299" i="5"/>
  <c r="K27" i="6"/>
  <c r="K55" i="6"/>
  <c r="N157" i="6"/>
  <c r="K157" i="6" s="1"/>
  <c r="K173" i="6"/>
  <c r="R98" i="7"/>
  <c r="K98" i="7" s="1"/>
  <c r="O167" i="7"/>
  <c r="K61" i="6"/>
  <c r="N62" i="6"/>
  <c r="K62" i="6" s="1"/>
  <c r="K107" i="6"/>
  <c r="N161" i="6"/>
  <c r="K161" i="6" s="1"/>
  <c r="K104" i="7"/>
  <c r="U151" i="7"/>
  <c r="U152" i="7" s="1"/>
  <c r="K162" i="7"/>
  <c r="K120" i="5"/>
  <c r="X238" i="5"/>
  <c r="Y271" i="5"/>
  <c r="P295" i="5"/>
  <c r="O95" i="6"/>
  <c r="Y113" i="6"/>
  <c r="K146" i="6"/>
  <c r="N148" i="6"/>
  <c r="K41" i="7"/>
  <c r="K97" i="7"/>
  <c r="K136" i="7"/>
  <c r="N137" i="7"/>
  <c r="K137" i="7" s="1"/>
  <c r="X177" i="7"/>
  <c r="V142" i="5"/>
  <c r="Y238" i="5"/>
  <c r="Q295" i="5"/>
  <c r="S63" i="6"/>
  <c r="P95" i="6"/>
  <c r="K38" i="7"/>
  <c r="Q167" i="7"/>
  <c r="O113" i="6"/>
  <c r="K63" i="7"/>
  <c r="X138" i="7"/>
  <c r="P167" i="7"/>
  <c r="W177" i="7"/>
  <c r="K79" i="7"/>
  <c r="Y98" i="7"/>
  <c r="R167" i="7"/>
  <c r="Y177" i="7"/>
  <c r="S242" i="5"/>
  <c r="S295" i="5"/>
  <c r="V127" i="6"/>
  <c r="R144" i="6"/>
  <c r="T162" i="6"/>
  <c r="V166" i="6"/>
  <c r="S166" i="7"/>
  <c r="S167" i="7" s="1"/>
  <c r="Y302" i="5"/>
  <c r="Y303" i="5" s="1"/>
  <c r="K165" i="7"/>
  <c r="K223" i="5" l="1"/>
  <c r="K294" i="4"/>
  <c r="Y285" i="4"/>
  <c r="K189" i="3"/>
  <c r="K284" i="5"/>
  <c r="K188" i="2"/>
  <c r="K264" i="2"/>
  <c r="K294" i="5"/>
  <c r="K259" i="5"/>
  <c r="K188" i="4"/>
  <c r="N260" i="5"/>
  <c r="K263" i="3"/>
  <c r="U134" i="1"/>
  <c r="S277" i="1"/>
  <c r="K237" i="1"/>
  <c r="K298" i="1"/>
  <c r="Y277" i="1"/>
  <c r="K271" i="4"/>
  <c r="K250" i="5"/>
  <c r="K250" i="2"/>
  <c r="K234" i="4"/>
  <c r="K178" i="1"/>
  <c r="S132" i="1"/>
  <c r="S134" i="1" s="1"/>
  <c r="K65" i="1"/>
  <c r="K89" i="1"/>
  <c r="Y313" i="1"/>
  <c r="Y312" i="1" s="1"/>
  <c r="K188" i="1"/>
  <c r="K204" i="1"/>
  <c r="K234" i="1"/>
  <c r="T24" i="1"/>
  <c r="T22" i="1" s="1"/>
  <c r="K200" i="1"/>
  <c r="K259" i="1"/>
  <c r="O299" i="1"/>
  <c r="K299" i="1" s="1"/>
  <c r="K91" i="1"/>
  <c r="K238" i="1"/>
  <c r="K90" i="1"/>
  <c r="K27" i="1"/>
  <c r="AG42" i="1"/>
  <c r="K193" i="1"/>
  <c r="Q21" i="1"/>
  <c r="K151" i="1"/>
  <c r="K141" i="1"/>
  <c r="K271" i="1"/>
  <c r="R131" i="1"/>
  <c r="R132" i="1" s="1"/>
  <c r="K167" i="5"/>
  <c r="O168" i="5"/>
  <c r="U168" i="3"/>
  <c r="K162" i="1"/>
  <c r="W168" i="2"/>
  <c r="K168" i="2" s="1"/>
  <c r="O168" i="1"/>
  <c r="P168" i="1"/>
  <c r="S168" i="3"/>
  <c r="K168" i="3" s="1"/>
  <c r="P168" i="4"/>
  <c r="K178" i="3"/>
  <c r="K167" i="3"/>
  <c r="Q131" i="3"/>
  <c r="K122" i="3"/>
  <c r="K124" i="1"/>
  <c r="X127" i="2"/>
  <c r="X128" i="2" s="1"/>
  <c r="X126" i="2"/>
  <c r="O131" i="5"/>
  <c r="P127" i="3"/>
  <c r="P128" i="3" s="1"/>
  <c r="P126" i="3"/>
  <c r="P129" i="3"/>
  <c r="P131" i="3" s="1"/>
  <c r="T126" i="3"/>
  <c r="P131" i="1"/>
  <c r="P132" i="1" s="1"/>
  <c r="Q126" i="2"/>
  <c r="Q129" i="2"/>
  <c r="Q131" i="2" s="1"/>
  <c r="Q133" i="2" s="1"/>
  <c r="Q127" i="2"/>
  <c r="Q128" i="2" s="1"/>
  <c r="O132" i="2"/>
  <c r="O133" i="2"/>
  <c r="O134" i="2" s="1"/>
  <c r="K122" i="1"/>
  <c r="K116" i="4"/>
  <c r="K113" i="3"/>
  <c r="K116" i="5"/>
  <c r="K113" i="5"/>
  <c r="K65" i="2"/>
  <c r="S75" i="1"/>
  <c r="S97" i="1" s="1"/>
  <c r="S99" i="1" s="1"/>
  <c r="K61" i="2"/>
  <c r="K63" i="2"/>
  <c r="S313" i="1"/>
  <c r="S312" i="1" s="1"/>
  <c r="S76" i="1"/>
  <c r="S79" i="1" s="1"/>
  <c r="S77" i="1" s="1"/>
  <c r="K65" i="4"/>
  <c r="U313" i="4"/>
  <c r="U312" i="4" s="1"/>
  <c r="U76" i="4"/>
  <c r="U79" i="4" s="1"/>
  <c r="U77" i="4" s="1"/>
  <c r="K68" i="1"/>
  <c r="N73" i="4"/>
  <c r="N313" i="4"/>
  <c r="N312" i="4" s="1"/>
  <c r="U277" i="4"/>
  <c r="W73" i="4"/>
  <c r="W313" i="4"/>
  <c r="W312" i="4" s="1"/>
  <c r="W76" i="4"/>
  <c r="K76" i="4" s="1"/>
  <c r="W277" i="4"/>
  <c r="W303" i="2"/>
  <c r="X100" i="4"/>
  <c r="P303" i="4"/>
  <c r="K8" i="5"/>
  <c r="V134" i="1"/>
  <c r="K200" i="4"/>
  <c r="K271" i="3"/>
  <c r="K8" i="1"/>
  <c r="K164" i="1"/>
  <c r="K193" i="3"/>
  <c r="K200" i="2"/>
  <c r="K200" i="5"/>
  <c r="K160" i="4"/>
  <c r="K302" i="4"/>
  <c r="T100" i="3"/>
  <c r="S134" i="2"/>
  <c r="K291" i="3"/>
  <c r="K160" i="2"/>
  <c r="K291" i="1"/>
  <c r="K234" i="2"/>
  <c r="K302" i="1"/>
  <c r="K160" i="5"/>
  <c r="K160" i="1"/>
  <c r="Y134" i="2"/>
  <c r="K250" i="1"/>
  <c r="K291" i="2"/>
  <c r="T24" i="4"/>
  <c r="T22" i="4" s="1"/>
  <c r="O21" i="1"/>
  <c r="X24" i="2"/>
  <c r="X22" i="2" s="1"/>
  <c r="W20" i="1"/>
  <c r="AI41" i="1" s="1"/>
  <c r="S21" i="3"/>
  <c r="W24" i="2"/>
  <c r="W22" i="2" s="1"/>
  <c r="AF41" i="1"/>
  <c r="AE41" i="3"/>
  <c r="V21" i="2"/>
  <c r="V24" i="2"/>
  <c r="V22" i="2" s="1"/>
  <c r="W34" i="1"/>
  <c r="W32" i="1" s="1"/>
  <c r="Y21" i="4"/>
  <c r="X24" i="3"/>
  <c r="X22" i="3" s="1"/>
  <c r="K168" i="4"/>
  <c r="Q99" i="1"/>
  <c r="Q98" i="1"/>
  <c r="K303" i="2"/>
  <c r="K285" i="2"/>
  <c r="K142" i="1"/>
  <c r="S132" i="5"/>
  <c r="S133" i="5"/>
  <c r="K238" i="2"/>
  <c r="K242" i="5"/>
  <c r="K260" i="3"/>
  <c r="R132" i="2"/>
  <c r="R133" i="2"/>
  <c r="K260" i="5"/>
  <c r="K242" i="1"/>
  <c r="N138" i="7"/>
  <c r="K138" i="7" s="1"/>
  <c r="K27" i="4"/>
  <c r="N20" i="4"/>
  <c r="K242" i="2"/>
  <c r="T24" i="5"/>
  <c r="T22" i="5" s="1"/>
  <c r="AF41" i="5"/>
  <c r="T21" i="5"/>
  <c r="N162" i="6"/>
  <c r="K162" i="6" s="1"/>
  <c r="N127" i="6"/>
  <c r="K127" i="6" s="1"/>
  <c r="AF42" i="4"/>
  <c r="T79" i="4"/>
  <c r="T77" i="4" s="1"/>
  <c r="K295" i="5"/>
  <c r="N91" i="6"/>
  <c r="K91" i="6" s="1"/>
  <c r="N99" i="3"/>
  <c r="N98" i="3"/>
  <c r="K177" i="7"/>
  <c r="K160" i="3"/>
  <c r="O75" i="2"/>
  <c r="O97" i="2" s="1"/>
  <c r="O277" i="2"/>
  <c r="O73" i="2"/>
  <c r="O313" i="2"/>
  <c r="O312" i="2" s="1"/>
  <c r="Q21" i="5"/>
  <c r="Q24" i="5"/>
  <c r="Q22" i="5" s="1"/>
  <c r="N24" i="3"/>
  <c r="N21" i="3"/>
  <c r="Q185" i="4"/>
  <c r="K115" i="5"/>
  <c r="Q73" i="4"/>
  <c r="Q313" i="4"/>
  <c r="Q312" i="4" s="1"/>
  <c r="Q277" i="4"/>
  <c r="Q75" i="4"/>
  <c r="K234" i="3"/>
  <c r="K115" i="3"/>
  <c r="N116" i="3"/>
  <c r="K116" i="3" s="1"/>
  <c r="K241" i="1"/>
  <c r="Y126" i="2"/>
  <c r="Y127" i="2"/>
  <c r="Y128" i="2" s="1"/>
  <c r="K294" i="1"/>
  <c r="V21" i="1"/>
  <c r="V24" i="1"/>
  <c r="V22" i="1" s="1"/>
  <c r="AH41" i="1"/>
  <c r="K8" i="4"/>
  <c r="Y21" i="3"/>
  <c r="Y24" i="3"/>
  <c r="Y22" i="3" s="1"/>
  <c r="S189" i="1"/>
  <c r="K189" i="1" s="1"/>
  <c r="N264" i="5"/>
  <c r="K264" i="5" s="1"/>
  <c r="K263" i="5"/>
  <c r="P277" i="5"/>
  <c r="P75" i="5"/>
  <c r="P97" i="5" s="1"/>
  <c r="P73" i="5"/>
  <c r="P45" i="7"/>
  <c r="P56" i="7"/>
  <c r="P57" i="7" s="1"/>
  <c r="Q97" i="4"/>
  <c r="N312" i="3"/>
  <c r="X126" i="3"/>
  <c r="X127" i="3"/>
  <c r="X128" i="3" s="1"/>
  <c r="K8" i="3"/>
  <c r="U313" i="3"/>
  <c r="U312" i="3" s="1"/>
  <c r="U277" i="3"/>
  <c r="U73" i="3"/>
  <c r="U76" i="3"/>
  <c r="N116" i="1"/>
  <c r="K116" i="1" s="1"/>
  <c r="K115" i="1"/>
  <c r="N295" i="3"/>
  <c r="K295" i="3" s="1"/>
  <c r="K223" i="2"/>
  <c r="W24" i="3"/>
  <c r="W22" i="3" s="1"/>
  <c r="W21" i="3"/>
  <c r="K91" i="4"/>
  <c r="V24" i="5"/>
  <c r="V22" i="5" s="1"/>
  <c r="V21" i="5"/>
  <c r="K298" i="2"/>
  <c r="K241" i="3"/>
  <c r="AF42" i="2"/>
  <c r="P24" i="2"/>
  <c r="P22" i="2" s="1"/>
  <c r="P21" i="2"/>
  <c r="N123" i="6"/>
  <c r="K123" i="6" s="1"/>
  <c r="K166" i="7"/>
  <c r="K263" i="4"/>
  <c r="N127" i="3"/>
  <c r="N126" i="3"/>
  <c r="K125" i="3"/>
  <c r="N129" i="3"/>
  <c r="K301" i="3"/>
  <c r="R98" i="4"/>
  <c r="R99" i="4"/>
  <c r="P99" i="1"/>
  <c r="P98" i="1"/>
  <c r="K90" i="4"/>
  <c r="K90" i="3"/>
  <c r="P168" i="3"/>
  <c r="U24" i="1"/>
  <c r="U22" i="1" s="1"/>
  <c r="U21" i="1"/>
  <c r="K302" i="2"/>
  <c r="N299" i="2"/>
  <c r="K299" i="2" s="1"/>
  <c r="R223" i="4"/>
  <c r="K242" i="3"/>
  <c r="K280" i="1"/>
  <c r="N146" i="5"/>
  <c r="K146" i="5" s="1"/>
  <c r="K147" i="5"/>
  <c r="AG41" i="1"/>
  <c r="T126" i="2"/>
  <c r="T127" i="2"/>
  <c r="T128" i="2" s="1"/>
  <c r="K165" i="6"/>
  <c r="K237" i="5"/>
  <c r="O238" i="5"/>
  <c r="K238" i="5" s="1"/>
  <c r="S24" i="1"/>
  <c r="S22" i="1" s="1"/>
  <c r="AE41" i="1"/>
  <c r="S21" i="1"/>
  <c r="K219" i="2"/>
  <c r="S129" i="4"/>
  <c r="S131" i="4" s="1"/>
  <c r="S126" i="4"/>
  <c r="S127" i="4"/>
  <c r="S128" i="4" s="1"/>
  <c r="K162" i="4"/>
  <c r="K189" i="4"/>
  <c r="K143" i="5"/>
  <c r="N142" i="5"/>
  <c r="K142" i="5" s="1"/>
  <c r="K241" i="5"/>
  <c r="S166" i="6"/>
  <c r="K166" i="6" s="1"/>
  <c r="N57" i="7"/>
  <c r="K57" i="7" s="1"/>
  <c r="V242" i="4"/>
  <c r="K250" i="4"/>
  <c r="Q109" i="6"/>
  <c r="K109" i="6" s="1"/>
  <c r="K185" i="3"/>
  <c r="K280" i="4"/>
  <c r="V219" i="5"/>
  <c r="K219" i="5" s="1"/>
  <c r="K259" i="2"/>
  <c r="V79" i="2"/>
  <c r="V77" i="2" s="1"/>
  <c r="AH42" i="2"/>
  <c r="K264" i="3"/>
  <c r="R303" i="1"/>
  <c r="W277" i="5"/>
  <c r="W76" i="5"/>
  <c r="W73" i="5"/>
  <c r="K301" i="1"/>
  <c r="T73" i="1"/>
  <c r="T277" i="1"/>
  <c r="T313" i="1"/>
  <c r="T312" i="1" s="1"/>
  <c r="T76" i="1"/>
  <c r="T79" i="1" s="1"/>
  <c r="T77" i="1" s="1"/>
  <c r="T126" i="5"/>
  <c r="T127" i="5"/>
  <c r="T128" i="5" s="1"/>
  <c r="N277" i="1"/>
  <c r="K72" i="1"/>
  <c r="N73" i="1"/>
  <c r="N313" i="1"/>
  <c r="N75" i="1"/>
  <c r="N97" i="1" s="1"/>
  <c r="O133" i="5"/>
  <c r="O132" i="5"/>
  <c r="K264" i="4"/>
  <c r="Q132" i="4"/>
  <c r="Q133" i="4"/>
  <c r="Q134" i="4" s="1"/>
  <c r="AH41" i="5"/>
  <c r="Q24" i="2"/>
  <c r="Q22" i="2" s="1"/>
  <c r="Q21" i="2"/>
  <c r="U24" i="3"/>
  <c r="U22" i="3" s="1"/>
  <c r="AG41" i="3"/>
  <c r="U21" i="3"/>
  <c r="K301" i="2"/>
  <c r="K162" i="2"/>
  <c r="K90" i="2"/>
  <c r="Q277" i="2"/>
  <c r="Q73" i="2"/>
  <c r="Q313" i="2"/>
  <c r="Q312" i="2" s="1"/>
  <c r="Q75" i="2"/>
  <c r="Q97" i="2" s="1"/>
  <c r="K281" i="1"/>
  <c r="K147" i="1"/>
  <c r="O146" i="1"/>
  <c r="K146" i="1" s="1"/>
  <c r="P140" i="6"/>
  <c r="P139" i="6" s="1"/>
  <c r="N140" i="6"/>
  <c r="W140" i="6"/>
  <c r="W139" i="6" s="1"/>
  <c r="X140" i="6"/>
  <c r="X139" i="6" s="1"/>
  <c r="Y140" i="6"/>
  <c r="Y139" i="6" s="1"/>
  <c r="V140" i="6"/>
  <c r="V139" i="6" s="1"/>
  <c r="R140" i="6"/>
  <c r="R139" i="6" s="1"/>
  <c r="T140" i="6"/>
  <c r="T139" i="6" s="1"/>
  <c r="S140" i="6"/>
  <c r="S139" i="6" s="1"/>
  <c r="Q140" i="6"/>
  <c r="Q139" i="6" s="1"/>
  <c r="K45" i="6"/>
  <c r="O140" i="6"/>
  <c r="O139" i="6" s="1"/>
  <c r="U140" i="6"/>
  <c r="U139" i="6" s="1"/>
  <c r="N44" i="6"/>
  <c r="K44" i="6" s="1"/>
  <c r="U24" i="4"/>
  <c r="U22" i="4" s="1"/>
  <c r="U21" i="4"/>
  <c r="AG41" i="4"/>
  <c r="N281" i="4"/>
  <c r="K281" i="4" s="1"/>
  <c r="K291" i="4"/>
  <c r="Q126" i="5"/>
  <c r="Q129" i="5"/>
  <c r="Q131" i="5" s="1"/>
  <c r="Q127" i="5"/>
  <c r="Q128" i="5" s="1"/>
  <c r="K302" i="3"/>
  <c r="S24" i="5"/>
  <c r="S22" i="5" s="1"/>
  <c r="S21" i="5"/>
  <c r="R79" i="4"/>
  <c r="N260" i="2"/>
  <c r="K260" i="2" s="1"/>
  <c r="K68" i="3"/>
  <c r="R71" i="3"/>
  <c r="K124" i="3"/>
  <c r="N303" i="3"/>
  <c r="K303" i="4"/>
  <c r="V71" i="3"/>
  <c r="V69" i="3" s="1"/>
  <c r="O147" i="2"/>
  <c r="K43" i="2"/>
  <c r="O164" i="2"/>
  <c r="O163" i="2" s="1"/>
  <c r="K163" i="2" s="1"/>
  <c r="O143" i="2"/>
  <c r="O175" i="2"/>
  <c r="K91" i="5"/>
  <c r="V303" i="3"/>
  <c r="P303" i="1"/>
  <c r="N127" i="2"/>
  <c r="N126" i="2"/>
  <c r="N129" i="2"/>
  <c r="K125" i="2"/>
  <c r="P21" i="4"/>
  <c r="P24" i="4"/>
  <c r="P22" i="4" s="1"/>
  <c r="K222" i="1"/>
  <c r="K175" i="5"/>
  <c r="N174" i="5"/>
  <c r="K174" i="5" s="1"/>
  <c r="V76" i="1"/>
  <c r="V277" i="1"/>
  <c r="V73" i="1"/>
  <c r="V313" i="1"/>
  <c r="V312" i="1" s="1"/>
  <c r="S98" i="4"/>
  <c r="S99" i="4"/>
  <c r="K143" i="6"/>
  <c r="Y21" i="1"/>
  <c r="Y24" i="1"/>
  <c r="Y22" i="1" s="1"/>
  <c r="U260" i="1"/>
  <c r="K260" i="1" s="1"/>
  <c r="K223" i="1"/>
  <c r="K164" i="5"/>
  <c r="K122" i="2"/>
  <c r="X21" i="1"/>
  <c r="X24" i="1"/>
  <c r="X22" i="1" s="1"/>
  <c r="K166" i="4"/>
  <c r="K298" i="5"/>
  <c r="R61" i="3"/>
  <c r="K61" i="3" s="1"/>
  <c r="K63" i="3"/>
  <c r="P127" i="5"/>
  <c r="P128" i="5" s="1"/>
  <c r="P129" i="5"/>
  <c r="P131" i="5" s="1"/>
  <c r="P126" i="5"/>
  <c r="K285" i="4"/>
  <c r="O75" i="5"/>
  <c r="O97" i="5" s="1"/>
  <c r="O277" i="5"/>
  <c r="O73" i="5"/>
  <c r="K291" i="5"/>
  <c r="K237" i="4"/>
  <c r="X148" i="6"/>
  <c r="K148" i="6" s="1"/>
  <c r="O164" i="4"/>
  <c r="O147" i="4"/>
  <c r="O143" i="4"/>
  <c r="O175" i="4"/>
  <c r="K185" i="1"/>
  <c r="Q98" i="3"/>
  <c r="Q99" i="3"/>
  <c r="V56" i="7"/>
  <c r="V57" i="7" s="1"/>
  <c r="V45" i="7"/>
  <c r="R277" i="1"/>
  <c r="R313" i="1"/>
  <c r="R312" i="1" s="1"/>
  <c r="R76" i="1"/>
  <c r="R75" i="1"/>
  <c r="R97" i="1" s="1"/>
  <c r="R73" i="1"/>
  <c r="K68" i="2"/>
  <c r="R71" i="2"/>
  <c r="K189" i="5"/>
  <c r="V24" i="3"/>
  <c r="V22" i="3" s="1"/>
  <c r="V21" i="3"/>
  <c r="R18" i="5"/>
  <c r="K17" i="5"/>
  <c r="N67" i="6"/>
  <c r="K67" i="6" s="1"/>
  <c r="K143" i="1"/>
  <c r="K271" i="5"/>
  <c r="N185" i="5"/>
  <c r="K185" i="5" s="1"/>
  <c r="N299" i="5"/>
  <c r="K299" i="5" s="1"/>
  <c r="K124" i="4"/>
  <c r="K113" i="4"/>
  <c r="K219" i="4"/>
  <c r="K67" i="5"/>
  <c r="N238" i="4"/>
  <c r="K238" i="4" s="1"/>
  <c r="S277" i="3"/>
  <c r="S313" i="3"/>
  <c r="S312" i="3" s="1"/>
  <c r="S73" i="3"/>
  <c r="S75" i="3"/>
  <c r="S97" i="3" s="1"/>
  <c r="S76" i="3"/>
  <c r="S79" i="3" s="1"/>
  <c r="S77" i="3" s="1"/>
  <c r="U56" i="7"/>
  <c r="U57" i="7" s="1"/>
  <c r="U45" i="7"/>
  <c r="O132" i="1"/>
  <c r="O133" i="1"/>
  <c r="AF42" i="3"/>
  <c r="T71" i="1"/>
  <c r="P98" i="2"/>
  <c r="P99" i="2"/>
  <c r="K113" i="1"/>
  <c r="W24" i="4"/>
  <c r="W22" i="4" s="1"/>
  <c r="W21" i="4"/>
  <c r="K188" i="5"/>
  <c r="K27" i="3"/>
  <c r="O20" i="3"/>
  <c r="K67" i="3"/>
  <c r="P24" i="3"/>
  <c r="P22" i="3" s="1"/>
  <c r="P21" i="3"/>
  <c r="Q126" i="1"/>
  <c r="Q127" i="1"/>
  <c r="Q128" i="1" s="1"/>
  <c r="Q129" i="1"/>
  <c r="Q131" i="1" s="1"/>
  <c r="Q75" i="5"/>
  <c r="Q97" i="5" s="1"/>
  <c r="Q277" i="5"/>
  <c r="Q73" i="5"/>
  <c r="K67" i="1"/>
  <c r="O45" i="7"/>
  <c r="K45" i="7" s="1"/>
  <c r="O56" i="7"/>
  <c r="O57" i="7" s="1"/>
  <c r="K65" i="5"/>
  <c r="R99" i="3"/>
  <c r="R98" i="3"/>
  <c r="X73" i="3"/>
  <c r="X277" i="3"/>
  <c r="X313" i="3"/>
  <c r="X312" i="3" s="1"/>
  <c r="P99" i="3"/>
  <c r="P98" i="3"/>
  <c r="P100" i="3" s="1"/>
  <c r="R75" i="5"/>
  <c r="R97" i="5" s="1"/>
  <c r="R277" i="5"/>
  <c r="R76" i="5"/>
  <c r="R73" i="5"/>
  <c r="N63" i="6"/>
  <c r="K63" i="6" s="1"/>
  <c r="N99" i="5"/>
  <c r="N98" i="5"/>
  <c r="R21" i="4"/>
  <c r="R24" i="4"/>
  <c r="R22" i="4" s="1"/>
  <c r="AD41" i="4"/>
  <c r="P127" i="4"/>
  <c r="P128" i="4" s="1"/>
  <c r="P129" i="4"/>
  <c r="P131" i="4" s="1"/>
  <c r="P126" i="4"/>
  <c r="X73" i="5"/>
  <c r="X277" i="5"/>
  <c r="K218" i="4"/>
  <c r="R24" i="5"/>
  <c r="R22" i="5" s="1"/>
  <c r="R21" i="5"/>
  <c r="R129" i="4"/>
  <c r="R131" i="4" s="1"/>
  <c r="R127" i="4"/>
  <c r="R128" i="4" s="1"/>
  <c r="R126" i="4"/>
  <c r="K193" i="2"/>
  <c r="W73" i="2"/>
  <c r="W313" i="2"/>
  <c r="W312" i="2" s="1"/>
  <c r="W76" i="2"/>
  <c r="W277" i="2"/>
  <c r="K18" i="2"/>
  <c r="N19" i="2"/>
  <c r="K19" i="2" s="1"/>
  <c r="K219" i="1"/>
  <c r="K30" i="5"/>
  <c r="N31" i="5"/>
  <c r="K31" i="5" s="1"/>
  <c r="N34" i="5"/>
  <c r="K166" i="2"/>
  <c r="K18" i="4"/>
  <c r="R277" i="2"/>
  <c r="R75" i="2"/>
  <c r="R97" i="2" s="1"/>
  <c r="R73" i="2"/>
  <c r="R313" i="2"/>
  <c r="R312" i="2" s="1"/>
  <c r="R76" i="2"/>
  <c r="S133" i="3"/>
  <c r="S132" i="3"/>
  <c r="K8" i="2"/>
  <c r="V24" i="4"/>
  <c r="V22" i="4" s="1"/>
  <c r="V21" i="4"/>
  <c r="K18" i="3"/>
  <c r="O75" i="3"/>
  <c r="O277" i="3"/>
  <c r="O313" i="3"/>
  <c r="O312" i="3" s="1"/>
  <c r="O73" i="3"/>
  <c r="Q21" i="3"/>
  <c r="Q24" i="3"/>
  <c r="Q22" i="3" s="1"/>
  <c r="N97" i="4"/>
  <c r="K66" i="7"/>
  <c r="N67" i="7"/>
  <c r="K67" i="7" s="1"/>
  <c r="O99" i="4"/>
  <c r="O100" i="4" s="1"/>
  <c r="O98" i="4"/>
  <c r="K260" i="4"/>
  <c r="K185" i="4"/>
  <c r="K222" i="5"/>
  <c r="W24" i="5"/>
  <c r="W22" i="5" s="1"/>
  <c r="W21" i="5"/>
  <c r="K17" i="2"/>
  <c r="K218" i="1"/>
  <c r="K263" i="2"/>
  <c r="K237" i="3"/>
  <c r="K19" i="3"/>
  <c r="N303" i="1"/>
  <c r="K65" i="3"/>
  <c r="N56" i="6"/>
  <c r="K56" i="6" s="1"/>
  <c r="K57" i="6"/>
  <c r="N158" i="6"/>
  <c r="K158" i="6" s="1"/>
  <c r="K112" i="6"/>
  <c r="N113" i="6"/>
  <c r="K113" i="6" s="1"/>
  <c r="K189" i="2"/>
  <c r="N147" i="3"/>
  <c r="N164" i="3"/>
  <c r="N143" i="3"/>
  <c r="N175" i="3"/>
  <c r="K43" i="3"/>
  <c r="P24" i="1"/>
  <c r="P22" i="1" s="1"/>
  <c r="P21" i="1"/>
  <c r="K65" i="7"/>
  <c r="O99" i="1"/>
  <c r="O98" i="1"/>
  <c r="S277" i="5"/>
  <c r="S76" i="5"/>
  <c r="S75" i="5"/>
  <c r="S97" i="5" s="1"/>
  <c r="S73" i="5"/>
  <c r="K301" i="5"/>
  <c r="K178" i="5"/>
  <c r="K259" i="4"/>
  <c r="AG42" i="4"/>
  <c r="AD41" i="5"/>
  <c r="K124" i="5"/>
  <c r="K125" i="5"/>
  <c r="N129" i="5"/>
  <c r="N126" i="5"/>
  <c r="N127" i="5"/>
  <c r="K204" i="3"/>
  <c r="R21" i="3"/>
  <c r="R24" i="3"/>
  <c r="R22" i="3" s="1"/>
  <c r="Q24" i="4"/>
  <c r="Q22" i="4" s="1"/>
  <c r="Q21" i="4"/>
  <c r="AE42" i="2"/>
  <c r="S71" i="2"/>
  <c r="S69" i="2" s="1"/>
  <c r="N34" i="2"/>
  <c r="N31" i="2"/>
  <c r="K31" i="2" s="1"/>
  <c r="K30" i="2"/>
  <c r="R61" i="1"/>
  <c r="K61" i="1" s="1"/>
  <c r="K63" i="1"/>
  <c r="W73" i="1"/>
  <c r="W313" i="1"/>
  <c r="W312" i="1" s="1"/>
  <c r="W277" i="1"/>
  <c r="W76" i="1"/>
  <c r="O238" i="3"/>
  <c r="K238" i="3" s="1"/>
  <c r="O21" i="2"/>
  <c r="O24" i="2"/>
  <c r="O22" i="2" s="1"/>
  <c r="K298" i="4"/>
  <c r="N299" i="4"/>
  <c r="K299" i="4" s="1"/>
  <c r="AH41" i="3"/>
  <c r="O21" i="4"/>
  <c r="O24" i="4"/>
  <c r="O22" i="4" s="1"/>
  <c r="K67" i="4"/>
  <c r="V277" i="3"/>
  <c r="V73" i="3"/>
  <c r="V313" i="3"/>
  <c r="V312" i="3" s="1"/>
  <c r="V76" i="3"/>
  <c r="V79" i="3" s="1"/>
  <c r="V77" i="3" s="1"/>
  <c r="K89" i="5"/>
  <c r="K167" i="1"/>
  <c r="K63" i="5"/>
  <c r="O131" i="4"/>
  <c r="AG42" i="5"/>
  <c r="U71" i="5"/>
  <c r="U69" i="5" s="1"/>
  <c r="N303" i="5"/>
  <c r="K303" i="5" s="1"/>
  <c r="K281" i="2"/>
  <c r="AD42" i="3"/>
  <c r="K168" i="5"/>
  <c r="O21" i="5"/>
  <c r="O24" i="5"/>
  <c r="O22" i="5" s="1"/>
  <c r="K122" i="5"/>
  <c r="N163" i="1"/>
  <c r="K163" i="1" s="1"/>
  <c r="Y45" i="7"/>
  <c r="Y56" i="7"/>
  <c r="Y57" i="7" s="1"/>
  <c r="P75" i="4"/>
  <c r="P97" i="4" s="1"/>
  <c r="P73" i="4"/>
  <c r="P313" i="4"/>
  <c r="K72" i="4"/>
  <c r="P277" i="4"/>
  <c r="AD42" i="4"/>
  <c r="K193" i="4"/>
  <c r="R24" i="2"/>
  <c r="R22" i="2" s="1"/>
  <c r="AD41" i="2"/>
  <c r="R21" i="2"/>
  <c r="K184" i="2"/>
  <c r="K67" i="2"/>
  <c r="V277" i="5"/>
  <c r="V76" i="5"/>
  <c r="V79" i="5" s="1"/>
  <c r="V77" i="5" s="1"/>
  <c r="V73" i="5"/>
  <c r="K285" i="5"/>
  <c r="K223" i="4"/>
  <c r="K302" i="5"/>
  <c r="K185" i="2"/>
  <c r="K242" i="4"/>
  <c r="K17" i="3"/>
  <c r="K234" i="5"/>
  <c r="R24" i="1"/>
  <c r="R22" i="1" s="1"/>
  <c r="R21" i="1"/>
  <c r="U127" i="4"/>
  <c r="U128" i="4" s="1"/>
  <c r="U126" i="4"/>
  <c r="U24" i="2"/>
  <c r="U22" i="2" s="1"/>
  <c r="U21" i="2"/>
  <c r="T277" i="5"/>
  <c r="T73" i="5"/>
  <c r="T76" i="5"/>
  <c r="T79" i="5" s="1"/>
  <c r="T77" i="5" s="1"/>
  <c r="K184" i="1"/>
  <c r="AG42" i="2"/>
  <c r="K152" i="7"/>
  <c r="N313" i="2"/>
  <c r="K72" i="2"/>
  <c r="N75" i="2"/>
  <c r="N73" i="2"/>
  <c r="N277" i="2"/>
  <c r="R18" i="1"/>
  <c r="K17" i="1"/>
  <c r="K115" i="4"/>
  <c r="K285" i="1"/>
  <c r="K241" i="2"/>
  <c r="K237" i="2"/>
  <c r="N31" i="1"/>
  <c r="K31" i="1" s="1"/>
  <c r="K30" i="1"/>
  <c r="N34" i="1"/>
  <c r="V71" i="5"/>
  <c r="V69" i="5" s="1"/>
  <c r="Y277" i="2"/>
  <c r="Y73" i="2"/>
  <c r="Y313" i="2"/>
  <c r="Y312" i="2" s="1"/>
  <c r="K125" i="7"/>
  <c r="R127" i="5"/>
  <c r="R128" i="5" s="1"/>
  <c r="R129" i="5"/>
  <c r="R131" i="5" s="1"/>
  <c r="R126" i="5"/>
  <c r="X24" i="5"/>
  <c r="X22" i="5" s="1"/>
  <c r="X21" i="5"/>
  <c r="K72" i="5"/>
  <c r="K204" i="5"/>
  <c r="S56" i="7"/>
  <c r="S57" i="7" s="1"/>
  <c r="S45" i="7"/>
  <c r="K125" i="4"/>
  <c r="N127" i="4"/>
  <c r="N129" i="4"/>
  <c r="N126" i="4"/>
  <c r="K301" i="4"/>
  <c r="Q133" i="3"/>
  <c r="Q132" i="3"/>
  <c r="K271" i="2"/>
  <c r="AI41" i="3"/>
  <c r="K284" i="1"/>
  <c r="N295" i="1"/>
  <c r="K295" i="1" s="1"/>
  <c r="K175" i="1"/>
  <c r="W126" i="3"/>
  <c r="W127" i="3"/>
  <c r="W128" i="3" s="1"/>
  <c r="K68" i="5"/>
  <c r="T71" i="5"/>
  <c r="R133" i="3"/>
  <c r="R132" i="3"/>
  <c r="R134" i="3" s="1"/>
  <c r="K294" i="2"/>
  <c r="N127" i="1"/>
  <c r="K125" i="1"/>
  <c r="N129" i="1"/>
  <c r="N126" i="1"/>
  <c r="R79" i="3"/>
  <c r="K166" i="1"/>
  <c r="N116" i="2"/>
  <c r="K116" i="2" s="1"/>
  <c r="K115" i="2"/>
  <c r="P133" i="2"/>
  <c r="P132" i="2"/>
  <c r="P134" i="2"/>
  <c r="K113" i="2"/>
  <c r="S98" i="2"/>
  <c r="S99" i="2"/>
  <c r="S100" i="2" s="1"/>
  <c r="K167" i="7"/>
  <c r="N163" i="5"/>
  <c r="K163" i="5" s="1"/>
  <c r="K162" i="5"/>
  <c r="R95" i="6"/>
  <c r="K95" i="6" s="1"/>
  <c r="K124" i="7"/>
  <c r="K284" i="3"/>
  <c r="N285" i="3"/>
  <c r="K285" i="3" s="1"/>
  <c r="K75" i="5"/>
  <c r="K281" i="3"/>
  <c r="K122" i="4"/>
  <c r="K295" i="4"/>
  <c r="O127" i="3"/>
  <c r="O128" i="3" s="1"/>
  <c r="O126" i="3"/>
  <c r="O129" i="3"/>
  <c r="O131" i="3" s="1"/>
  <c r="K71" i="4"/>
  <c r="K72" i="3"/>
  <c r="K174" i="1"/>
  <c r="U24" i="5"/>
  <c r="U22" i="5" s="1"/>
  <c r="U21" i="5"/>
  <c r="N264" i="1"/>
  <c r="K264" i="1" s="1"/>
  <c r="K263" i="1"/>
  <c r="N295" i="2"/>
  <c r="K295" i="2" s="1"/>
  <c r="R133" i="1" l="1"/>
  <c r="K168" i="1"/>
  <c r="W24" i="1"/>
  <c r="W22" i="1" s="1"/>
  <c r="W21" i="1"/>
  <c r="Q100" i="1"/>
  <c r="S98" i="1"/>
  <c r="K126" i="5"/>
  <c r="K126" i="1"/>
  <c r="R134" i="2"/>
  <c r="K126" i="2"/>
  <c r="K129" i="4"/>
  <c r="Q132" i="2"/>
  <c r="Q134" i="2" s="1"/>
  <c r="Q134" i="3"/>
  <c r="O134" i="5"/>
  <c r="P133" i="1"/>
  <c r="P134" i="1" s="1"/>
  <c r="P133" i="3"/>
  <c r="P132" i="3"/>
  <c r="P134" i="3" s="1"/>
  <c r="S134" i="3"/>
  <c r="R134" i="1"/>
  <c r="K73" i="4"/>
  <c r="K277" i="3"/>
  <c r="AF42" i="1"/>
  <c r="K277" i="2"/>
  <c r="AE42" i="1"/>
  <c r="O100" i="1"/>
  <c r="AF42" i="5"/>
  <c r="K277" i="4"/>
  <c r="K73" i="3"/>
  <c r="Q100" i="3"/>
  <c r="P100" i="2"/>
  <c r="W79" i="4"/>
  <c r="W77" i="4" s="1"/>
  <c r="AI42" i="4"/>
  <c r="S100" i="1"/>
  <c r="P100" i="1"/>
  <c r="R100" i="3"/>
  <c r="K277" i="5"/>
  <c r="O134" i="1"/>
  <c r="S100" i="4"/>
  <c r="R100" i="4"/>
  <c r="K303" i="3"/>
  <c r="S134" i="5"/>
  <c r="K303" i="1"/>
  <c r="O99" i="2"/>
  <c r="O98" i="2"/>
  <c r="O100" i="2" s="1"/>
  <c r="S132" i="4"/>
  <c r="S134" i="4" s="1"/>
  <c r="S133" i="4"/>
  <c r="O99" i="5"/>
  <c r="O98" i="5"/>
  <c r="K97" i="5"/>
  <c r="R99" i="1"/>
  <c r="R98" i="1"/>
  <c r="Q133" i="5"/>
  <c r="Q132" i="5"/>
  <c r="Q134" i="5" s="1"/>
  <c r="R77" i="3"/>
  <c r="K77" i="3" s="1"/>
  <c r="K79" i="3"/>
  <c r="P133" i="5"/>
  <c r="P132" i="5"/>
  <c r="P134" i="5" s="1"/>
  <c r="N98" i="4"/>
  <c r="K97" i="4"/>
  <c r="N99" i="4"/>
  <c r="K129" i="2"/>
  <c r="N131" i="2"/>
  <c r="P99" i="4"/>
  <c r="P98" i="4"/>
  <c r="P100" i="4" s="1"/>
  <c r="K76" i="3"/>
  <c r="AH42" i="5"/>
  <c r="AE42" i="3"/>
  <c r="U79" i="3"/>
  <c r="U77" i="3" s="1"/>
  <c r="AG42" i="3"/>
  <c r="K76" i="1"/>
  <c r="R79" i="1"/>
  <c r="AD42" i="1"/>
  <c r="Q99" i="5"/>
  <c r="Q98" i="5"/>
  <c r="Q100" i="5" s="1"/>
  <c r="K129" i="1"/>
  <c r="N131" i="1"/>
  <c r="N32" i="1"/>
  <c r="K32" i="1" s="1"/>
  <c r="K34" i="1"/>
  <c r="W79" i="2"/>
  <c r="W77" i="2" s="1"/>
  <c r="AI42" i="2"/>
  <c r="N131" i="4"/>
  <c r="AH42" i="3"/>
  <c r="Q99" i="2"/>
  <c r="Q98" i="2"/>
  <c r="Q100" i="2" s="1"/>
  <c r="K75" i="1"/>
  <c r="O146" i="2"/>
  <c r="K146" i="2" s="1"/>
  <c r="K147" i="2"/>
  <c r="K126" i="4"/>
  <c r="N128" i="5"/>
  <c r="K128" i="5" s="1"/>
  <c r="K127" i="5"/>
  <c r="N99" i="1"/>
  <c r="K99" i="1" s="1"/>
  <c r="N98" i="1"/>
  <c r="K97" i="1"/>
  <c r="T69" i="1"/>
  <c r="K69" i="1" s="1"/>
  <c r="K71" i="1"/>
  <c r="N312" i="1"/>
  <c r="K312" i="1" s="1"/>
  <c r="K313" i="1"/>
  <c r="K164" i="2"/>
  <c r="R19" i="1"/>
  <c r="K19" i="1" s="1"/>
  <c r="K18" i="1"/>
  <c r="O174" i="4"/>
  <c r="K174" i="4" s="1"/>
  <c r="K175" i="4"/>
  <c r="N128" i="1"/>
  <c r="K128" i="1" s="1"/>
  <c r="K127" i="1"/>
  <c r="K175" i="3"/>
  <c r="N174" i="3"/>
  <c r="K174" i="3" s="1"/>
  <c r="V79" i="1"/>
  <c r="V77" i="1" s="1"/>
  <c r="AH42" i="1"/>
  <c r="K73" i="1"/>
  <c r="N22" i="3"/>
  <c r="K127" i="4"/>
  <c r="N128" i="4"/>
  <c r="K128" i="4" s="1"/>
  <c r="N21" i="1"/>
  <c r="K21" i="1" s="1"/>
  <c r="K20" i="1"/>
  <c r="N24" i="1"/>
  <c r="W79" i="1"/>
  <c r="W77" i="1" s="1"/>
  <c r="AI42" i="1"/>
  <c r="K129" i="5"/>
  <c r="N131" i="5"/>
  <c r="K143" i="3"/>
  <c r="N142" i="3"/>
  <c r="K142" i="3" s="1"/>
  <c r="R79" i="2"/>
  <c r="K76" i="2"/>
  <c r="AD42" i="2"/>
  <c r="N100" i="5"/>
  <c r="O133" i="4"/>
  <c r="O132" i="4"/>
  <c r="O134" i="4" s="1"/>
  <c r="K164" i="3"/>
  <c r="N163" i="3"/>
  <c r="K163" i="3" s="1"/>
  <c r="K277" i="1"/>
  <c r="N146" i="3"/>
  <c r="K146" i="3" s="1"/>
  <c r="K147" i="3"/>
  <c r="O133" i="3"/>
  <c r="O132" i="3"/>
  <c r="O134" i="3"/>
  <c r="K312" i="3"/>
  <c r="R132" i="4"/>
  <c r="R133" i="4"/>
  <c r="R79" i="5"/>
  <c r="K76" i="5"/>
  <c r="AD42" i="5"/>
  <c r="R69" i="3"/>
  <c r="K69" i="3" s="1"/>
  <c r="K71" i="3"/>
  <c r="T69" i="5"/>
  <c r="K69" i="5" s="1"/>
  <c r="K71" i="5"/>
  <c r="K75" i="4"/>
  <c r="K30" i="4"/>
  <c r="N31" i="4"/>
  <c r="K31" i="4" s="1"/>
  <c r="N34" i="4"/>
  <c r="R98" i="2"/>
  <c r="R99" i="2"/>
  <c r="Q133" i="1"/>
  <c r="Q132" i="1"/>
  <c r="Q134" i="1" s="1"/>
  <c r="K313" i="3"/>
  <c r="P312" i="4"/>
  <c r="K312" i="4" s="1"/>
  <c r="K313" i="4"/>
  <c r="R98" i="5"/>
  <c r="R99" i="5"/>
  <c r="K56" i="7"/>
  <c r="Q99" i="4"/>
  <c r="Q98" i="4"/>
  <c r="R77" i="4"/>
  <c r="R19" i="5"/>
  <c r="K19" i="5" s="1"/>
  <c r="K18" i="5"/>
  <c r="R133" i="5"/>
  <c r="R132" i="5"/>
  <c r="K75" i="2"/>
  <c r="N97" i="2"/>
  <c r="K34" i="2"/>
  <c r="N32" i="2"/>
  <c r="K32" i="2" s="1"/>
  <c r="S98" i="5"/>
  <c r="S99" i="5"/>
  <c r="O34" i="3"/>
  <c r="O31" i="3"/>
  <c r="K31" i="3" s="1"/>
  <c r="K30" i="3"/>
  <c r="O163" i="4"/>
  <c r="K163" i="4" s="1"/>
  <c r="K164" i="4"/>
  <c r="K126" i="3"/>
  <c r="P98" i="5"/>
  <c r="P99" i="5"/>
  <c r="P100" i="5" s="1"/>
  <c r="S79" i="5"/>
  <c r="S77" i="5" s="1"/>
  <c r="AE42" i="5"/>
  <c r="N21" i="5"/>
  <c r="K21" i="5" s="1"/>
  <c r="N24" i="5"/>
  <c r="K20" i="5"/>
  <c r="K127" i="3"/>
  <c r="N128" i="3"/>
  <c r="K128" i="3" s="1"/>
  <c r="N312" i="2"/>
  <c r="K312" i="2" s="1"/>
  <c r="K313" i="2"/>
  <c r="K140" i="6"/>
  <c r="N139" i="6"/>
  <c r="K139" i="6" s="1"/>
  <c r="W79" i="5"/>
  <c r="W77" i="5" s="1"/>
  <c r="AI42" i="5"/>
  <c r="N32" i="5"/>
  <c r="K32" i="5" s="1"/>
  <c r="K34" i="5"/>
  <c r="S98" i="3"/>
  <c r="S99" i="3"/>
  <c r="K143" i="4"/>
  <c r="O142" i="4"/>
  <c r="K142" i="4" s="1"/>
  <c r="K73" i="2"/>
  <c r="N21" i="2"/>
  <c r="K21" i="2" s="1"/>
  <c r="K20" i="2"/>
  <c r="N24" i="2"/>
  <c r="O146" i="4"/>
  <c r="K146" i="4" s="1"/>
  <c r="K147" i="4"/>
  <c r="N128" i="2"/>
  <c r="K128" i="2" s="1"/>
  <c r="K127" i="2"/>
  <c r="K75" i="3"/>
  <c r="O97" i="3"/>
  <c r="P133" i="4"/>
  <c r="P132" i="4"/>
  <c r="R69" i="2"/>
  <c r="K69" i="2" s="1"/>
  <c r="K71" i="2"/>
  <c r="O174" i="2"/>
  <c r="K174" i="2" s="1"/>
  <c r="K175" i="2"/>
  <c r="N100" i="3"/>
  <c r="K129" i="3"/>
  <c r="N131" i="3"/>
  <c r="K73" i="5"/>
  <c r="O142" i="2"/>
  <c r="K142" i="2" s="1"/>
  <c r="K143" i="2"/>
  <c r="R100" i="1" l="1"/>
  <c r="R134" i="5"/>
  <c r="O100" i="5"/>
  <c r="K79" i="4"/>
  <c r="K77" i="4"/>
  <c r="Q100" i="4"/>
  <c r="R134" i="4"/>
  <c r="R100" i="2"/>
  <c r="S100" i="3"/>
  <c r="R100" i="5"/>
  <c r="P134" i="4"/>
  <c r="S100" i="5"/>
  <c r="K99" i="5"/>
  <c r="R77" i="1"/>
  <c r="K77" i="1" s="1"/>
  <c r="K79" i="1"/>
  <c r="O21" i="3"/>
  <c r="K21" i="3" s="1"/>
  <c r="O24" i="3"/>
  <c r="K20" i="3"/>
  <c r="R77" i="2"/>
  <c r="K77" i="2" s="1"/>
  <c r="K79" i="2"/>
  <c r="O99" i="3"/>
  <c r="K99" i="3" s="1"/>
  <c r="O98" i="3"/>
  <c r="K98" i="3" s="1"/>
  <c r="K97" i="3"/>
  <c r="O32" i="3"/>
  <c r="K32" i="3" s="1"/>
  <c r="K34" i="3"/>
  <c r="R77" i="5"/>
  <c r="K77" i="5" s="1"/>
  <c r="K79" i="5"/>
  <c r="K131" i="5"/>
  <c r="N133" i="5"/>
  <c r="K133" i="5" s="1"/>
  <c r="N132" i="5"/>
  <c r="K132" i="5" s="1"/>
  <c r="K24" i="2"/>
  <c r="N22" i="2"/>
  <c r="K22" i="2" s="1"/>
  <c r="K100" i="5"/>
  <c r="K24" i="1"/>
  <c r="N22" i="1"/>
  <c r="K22" i="1" s="1"/>
  <c r="N133" i="4"/>
  <c r="K133" i="4" s="1"/>
  <c r="K131" i="4"/>
  <c r="N132" i="4"/>
  <c r="K132" i="4" s="1"/>
  <c r="N133" i="3"/>
  <c r="K133" i="3" s="1"/>
  <c r="K131" i="3"/>
  <c r="N132" i="3"/>
  <c r="K132" i="3" s="1"/>
  <c r="N133" i="2"/>
  <c r="K133" i="2" s="1"/>
  <c r="N132" i="2"/>
  <c r="K132" i="2" s="1"/>
  <c r="K131" i="2"/>
  <c r="N22" i="5"/>
  <c r="K22" i="5" s="1"/>
  <c r="K24" i="5"/>
  <c r="N32" i="4"/>
  <c r="K32" i="4" s="1"/>
  <c r="K34" i="4"/>
  <c r="K99" i="4"/>
  <c r="N24" i="4"/>
  <c r="K20" i="4"/>
  <c r="N21" i="4"/>
  <c r="K21" i="4" s="1"/>
  <c r="N100" i="4"/>
  <c r="K100" i="4" s="1"/>
  <c r="K98" i="5"/>
  <c r="K131" i="1"/>
  <c r="N132" i="1"/>
  <c r="K132" i="1" s="1"/>
  <c r="N133" i="1"/>
  <c r="K133" i="1" s="1"/>
  <c r="K98" i="1"/>
  <c r="K98" i="4"/>
  <c r="K97" i="2"/>
  <c r="N99" i="2"/>
  <c r="K99" i="2" s="1"/>
  <c r="N98" i="2"/>
  <c r="K98" i="2" s="1"/>
  <c r="N100" i="1"/>
  <c r="K100" i="1" s="1"/>
  <c r="N134" i="3" l="1"/>
  <c r="K134" i="3" s="1"/>
  <c r="N100" i="2"/>
  <c r="K100" i="2" s="1"/>
  <c r="N134" i="5"/>
  <c r="K134" i="5" s="1"/>
  <c r="N134" i="1"/>
  <c r="K134" i="1" s="1"/>
  <c r="O100" i="3"/>
  <c r="K100" i="3" s="1"/>
  <c r="N134" i="4"/>
  <c r="K134" i="4" s="1"/>
  <c r="O22" i="3"/>
  <c r="K22" i="3" s="1"/>
  <c r="K24" i="3"/>
  <c r="N134" i="2"/>
  <c r="K134" i="2" s="1"/>
  <c r="N22" i="4"/>
  <c r="K22" i="4" s="1"/>
  <c r="K24" i="4"/>
</calcChain>
</file>

<file path=xl/sharedStrings.xml><?xml version="1.0" encoding="utf-8"?>
<sst xmlns="http://schemas.openxmlformats.org/spreadsheetml/2006/main" count="16166" uniqueCount="261">
  <si>
    <t>LISTA TÉCNICA DE REFORMA SUL</t>
  </si>
  <si>
    <t>NÃO EDITAR ESSA COLUNA</t>
  </si>
  <si>
    <t>SAZONALIDADE DE INTENSIDADE</t>
  </si>
  <si>
    <r>
      <rPr>
        <b/>
        <sz val="11"/>
        <color theme="9"/>
        <rFont val="Calibri"/>
        <family val="2"/>
        <scheme val="minor"/>
      </rPr>
      <t xml:space="preserve">Verde = </t>
    </r>
    <r>
      <rPr>
        <sz val="11"/>
        <color theme="9"/>
        <rFont val="Calibri"/>
        <family val="2"/>
        <scheme val="minor"/>
      </rPr>
      <t xml:space="preserve">proporção de referência para produtos sazonais / </t>
    </r>
    <r>
      <rPr>
        <b/>
        <sz val="11"/>
        <color theme="4" tint="0.39997558519241921"/>
        <rFont val="Calibri"/>
        <family val="2"/>
        <scheme val="minor"/>
      </rPr>
      <t>Azul</t>
    </r>
    <r>
      <rPr>
        <sz val="11"/>
        <color theme="4" tint="0.39997558519241921"/>
        <rFont val="Calibri"/>
        <family val="2"/>
        <scheme val="minor"/>
      </rPr>
      <t xml:space="preserve"> = cálculo via proporcionalização</t>
    </r>
    <r>
      <rPr>
        <sz val="11"/>
        <color theme="9"/>
        <rFont val="Calibri"/>
        <family val="2"/>
        <scheme val="minor"/>
      </rPr>
      <t xml:space="preserve"> /</t>
    </r>
    <r>
      <rPr>
        <sz val="11"/>
        <color theme="7" tint="-0.249977111117893"/>
        <rFont val="Calibri"/>
        <family val="2"/>
        <scheme val="minor"/>
      </rPr>
      <t xml:space="preserve"> </t>
    </r>
    <r>
      <rPr>
        <b/>
        <sz val="11"/>
        <color theme="7" tint="-0.249977111117893"/>
        <rFont val="Calibri"/>
        <family val="2"/>
        <scheme val="minor"/>
      </rPr>
      <t>Amarelo</t>
    </r>
    <r>
      <rPr>
        <sz val="11"/>
        <color theme="7" tint="-0.249977111117893"/>
        <rFont val="Calibri"/>
        <family val="2"/>
        <scheme val="minor"/>
      </rPr>
      <t xml:space="preserve"> = proporcionalização com ajuste</t>
    </r>
  </si>
  <si>
    <t>Regime</t>
  </si>
  <si>
    <t>Regional</t>
  </si>
  <si>
    <t>Atividade</t>
  </si>
  <si>
    <t>Fase custo padrão</t>
  </si>
  <si>
    <t>Time (Days)</t>
  </si>
  <si>
    <t>Operation Description</t>
  </si>
  <si>
    <t>Tipo</t>
  </si>
  <si>
    <t>Intensity</t>
  </si>
  <si>
    <t>Description Material</t>
  </si>
  <si>
    <t>Dosage Material</t>
  </si>
  <si>
    <t>Jan-INT</t>
  </si>
  <si>
    <t>Fev-INT</t>
  </si>
  <si>
    <t>Mar-INT</t>
  </si>
  <si>
    <t>Abr-INT</t>
  </si>
  <si>
    <t>Mai-INT</t>
  </si>
  <si>
    <t>Jun-INT</t>
  </si>
  <si>
    <t>Jul-INT</t>
  </si>
  <si>
    <t>Ago-INT</t>
  </si>
  <si>
    <t>Set-INT</t>
  </si>
  <si>
    <t>Out-INT</t>
  </si>
  <si>
    <t>Nov-INT</t>
  </si>
  <si>
    <t>Dez-INT</t>
  </si>
  <si>
    <t>Reforma</t>
  </si>
  <si>
    <t>Sul</t>
  </si>
  <si>
    <t>n/a</t>
  </si>
  <si>
    <t>AP00: FASE DE PREPARO DE ÁREA</t>
  </si>
  <si>
    <t>AP01: ATIVIDADES PRÉ-DESSECA</t>
  </si>
  <si>
    <t>A01</t>
  </si>
  <si>
    <t>AREA PREPARATION</t>
  </si>
  <si>
    <t>SERV COMB FORMIGA PRE PLANTIO 1ª</t>
  </si>
  <si>
    <t>Serviço</t>
  </si>
  <si>
    <t>Material</t>
  </si>
  <si>
    <t>Formicida em pó</t>
  </si>
  <si>
    <t>Isca Formicida Atta Mex-S</t>
  </si>
  <si>
    <t>FORMICIDA ISCA DINAGRO S 5KG</t>
  </si>
  <si>
    <t>A02</t>
  </si>
  <si>
    <t>TOPOGRAFIA E MICROPLANEJAMENTO</t>
  </si>
  <si>
    <t>A03</t>
  </si>
  <si>
    <t>CONTRUCAO E MANUTENCAO CERCA</t>
  </si>
  <si>
    <t>A04</t>
  </si>
  <si>
    <t>SERV APLIC CALCARIO NIVEL 1 AGRIC</t>
  </si>
  <si>
    <t>Calcario Dolomitico</t>
  </si>
  <si>
    <t>SERV APLIC CALCARIO NIVEL 1 DECL AGRIC</t>
  </si>
  <si>
    <t>AP02: DESSECA</t>
  </si>
  <si>
    <t>A05</t>
  </si>
  <si>
    <t>SERV CAPINA AREA TOTAL DRONE PROPRIO</t>
  </si>
  <si>
    <t>HERBICIDA TOUCHDOWN</t>
  </si>
  <si>
    <t>HERBICIDA TOPINAM 20L</t>
  </si>
  <si>
    <t>Essenza Oil</t>
  </si>
  <si>
    <t>SERV APLIC HERB AREA TOTAL NIVEL 1 AGRIC</t>
  </si>
  <si>
    <t>HERBICIDA WG 720 POS EMERGENTE ZAPP 20KG</t>
  </si>
  <si>
    <t>IHAROL GOLD</t>
  </si>
  <si>
    <t>VALEOS</t>
  </si>
  <si>
    <t>SERV CAPINA AREA TOTAL AUTOPROPELIDO PROPRIO</t>
  </si>
  <si>
    <t>APOIO AUTO-PROPELIDO</t>
  </si>
  <si>
    <t>AP03: ATIVIDADES PRÉ-PREPARO</t>
  </si>
  <si>
    <t>A06</t>
  </si>
  <si>
    <t>ADEQUACAO ESTRADAS</t>
  </si>
  <si>
    <t>A07</t>
  </si>
  <si>
    <t>SERV COMB FORMIGA TERMONEBULIZADOR</t>
  </si>
  <si>
    <t>PROPORÇÃO DE REALIZAÇÃO DE PRÉ-PÓS</t>
  </si>
  <si>
    <t>INSETICIDA FASTAC 100 GALAO 10L</t>
  </si>
  <si>
    <t>A08</t>
  </si>
  <si>
    <t>SERV COMB FORMIGA PRE PLANTIO 2ª</t>
  </si>
  <si>
    <t>Check 01</t>
  </si>
  <si>
    <t>Check 02</t>
  </si>
  <si>
    <t>A09</t>
  </si>
  <si>
    <t>LIMPA TRILHO</t>
  </si>
  <si>
    <t>A10</t>
  </si>
  <si>
    <t>REBAIXAMENTO (ESCAVADEIRA)</t>
  </si>
  <si>
    <t>REBAIXAMENTO (SAVANNAH)</t>
  </si>
  <si>
    <t>A11</t>
  </si>
  <si>
    <t>REALINHAMENTO (SAVANNAH)</t>
  </si>
  <si>
    <t>AP04: MAQUINÁRIO PESADO</t>
  </si>
  <si>
    <t>A12</t>
  </si>
  <si>
    <t>TRANSPORTE DE ADUBO</t>
  </si>
  <si>
    <t>A13</t>
  </si>
  <si>
    <t>ESCAVADEIRA</t>
  </si>
  <si>
    <t>ADUBO 13-24-13</t>
  </si>
  <si>
    <t>SUBSOLAGEM PROPRIA</t>
  </si>
  <si>
    <t>SERV GRADINHA HASTE NEGATIVA PROPRIO</t>
  </si>
  <si>
    <t>A14</t>
  </si>
  <si>
    <t>SERV CAPINA AREA TOTAL AUTOPROPELIDO - pré emergente</t>
  </si>
  <si>
    <t/>
  </si>
  <si>
    <t>SUMYZIN HERBICIDA SACO 1KG</t>
  </si>
  <si>
    <t>GOAL</t>
  </si>
  <si>
    <t>FIPRONIL NORTOX 800 WG</t>
  </si>
  <si>
    <t>SERV CAP QUIM 1 PRE EMERG AREA TOT AGRIC</t>
  </si>
  <si>
    <t>A15</t>
  </si>
  <si>
    <t>SERV CONSTR BACIA REFORMA AGRIC</t>
  </si>
  <si>
    <t>PL00: FASE DE PLANTIO</t>
  </si>
  <si>
    <t>PL01: ATIVIDADE DE PLANTIO</t>
  </si>
  <si>
    <t>A16</t>
  </si>
  <si>
    <t>PLANTING</t>
  </si>
  <si>
    <t>SERV PLANTIO IRRIGADO NIVEL 1 AGRIC</t>
  </si>
  <si>
    <t>ADUBO MAP</t>
  </si>
  <si>
    <t>SEEDLINGS</t>
  </si>
  <si>
    <t>Actara</t>
  </si>
  <si>
    <t>POLIMERO COPOLIMERO ACRIL</t>
  </si>
  <si>
    <t>SERV PLANTIO AGRIC</t>
  </si>
  <si>
    <t>PL02: ATIVIDADE PÓS-PLANTIO</t>
  </si>
  <si>
    <t>A17</t>
  </si>
  <si>
    <t>VIVEIRO ESPERA / TRANSPORTE MUDAS</t>
  </si>
  <si>
    <t>A18</t>
  </si>
  <si>
    <t>METRINHO</t>
  </si>
  <si>
    <t>A19</t>
  </si>
  <si>
    <t>SERV IRRIGACAO NIVEL 1 AGRIC</t>
  </si>
  <si>
    <t>A20</t>
  </si>
  <si>
    <t>SERV COMB FORMIGA REPASSE</t>
  </si>
  <si>
    <t>A21</t>
  </si>
  <si>
    <t>SERV REPLANTIO AGRIC</t>
  </si>
  <si>
    <t>A22</t>
  </si>
  <si>
    <t>SERV IRRIGACAO REPLANTIO NIVEL 1 AGRIC</t>
  </si>
  <si>
    <t>M000: FASE DE MANUTENÇÃO 0-1</t>
  </si>
  <si>
    <t>M001: 0-2 MESES</t>
  </si>
  <si>
    <t>A23</t>
  </si>
  <si>
    <t>MAINTENANCE 0 - 1</t>
  </si>
  <si>
    <t>Herbicida Pre Emergente Fordor 750 Wg</t>
  </si>
  <si>
    <t>SERV CAP QUIM 2 PRE EMERG AREA TOT AGRIC</t>
  </si>
  <si>
    <t>A24</t>
  </si>
  <si>
    <t>SERV CAP QUIM 3 PRE EMERG AREA TOT AGRIC</t>
  </si>
  <si>
    <t>Agile</t>
  </si>
  <si>
    <t>A25</t>
  </si>
  <si>
    <t>SERV ROÇADA DESBROTA N4 AGRIC</t>
  </si>
  <si>
    <t>A26</t>
  </si>
  <si>
    <t>SERV COMB FORMIGA MANUAL 1 RUA AGRIC</t>
  </si>
  <si>
    <t>A27</t>
  </si>
  <si>
    <t>SERV CAP QUIM MANUAL MEDIA AGRIC</t>
  </si>
  <si>
    <t>M002: 3-6 MESES</t>
  </si>
  <si>
    <t>A28</t>
  </si>
  <si>
    <t>SERV CAP QUIM MEC BARRA AGRIC</t>
  </si>
  <si>
    <t>HERBICIDA PRE EMERGENTE SOLARA</t>
  </si>
  <si>
    <t>Herbicida Pre Emergente Esplanade</t>
  </si>
  <si>
    <t>SERV ROCADA QUIM MECANIZADA AGRIC</t>
  </si>
  <si>
    <t>A29</t>
  </si>
  <si>
    <t>SERV ADUBACAO SOLIDA MEC AGRIC</t>
  </si>
  <si>
    <t>ADUBO 10-00-35</t>
  </si>
  <si>
    <t>ADUBO 14-00-28</t>
  </si>
  <si>
    <t>ADUBO 19-00-19</t>
  </si>
  <si>
    <t>ADUBO 08-00-32</t>
  </si>
  <si>
    <t>ADUBO 11-00-24</t>
  </si>
  <si>
    <t>ADUBO 14-00-14</t>
  </si>
  <si>
    <t>A30</t>
  </si>
  <si>
    <t>MANUTENACAO ESTRADAS</t>
  </si>
  <si>
    <t>M003: 6-12 MESES</t>
  </si>
  <si>
    <t>A31</t>
  </si>
  <si>
    <t>A32</t>
  </si>
  <si>
    <t>SERV CAP QUIM MEC 2ª BARRA AGRIC</t>
  </si>
  <si>
    <t>SERV ADUBACAO SOLIDA MEC 360DIAS AGRIC</t>
  </si>
  <si>
    <t>Prototipo Capina Quim Mec 2ª Barra e Adub Solida Mec 360</t>
  </si>
  <si>
    <t>A33</t>
  </si>
  <si>
    <t>SERV CONTROLE DE PRAGAS AGRIC</t>
  </si>
  <si>
    <t>SPERTO</t>
  </si>
  <si>
    <t>FUNGICIDA NATIVO</t>
  </si>
  <si>
    <t>SERV CONTROLE DE PRAGAS DRONE TERCEIRO</t>
  </si>
  <si>
    <t>A34</t>
  </si>
  <si>
    <t>M100: FASE DE MANUTENÇÃO 1-2</t>
  </si>
  <si>
    <t>M101: ATÉ A ADUBAÇÃO</t>
  </si>
  <si>
    <t>A35</t>
  </si>
  <si>
    <t>MAINTENANCE 1 - 2</t>
  </si>
  <si>
    <t>A36</t>
  </si>
  <si>
    <t>A37</t>
  </si>
  <si>
    <t>A38</t>
  </si>
  <si>
    <t>Oxyfertil 6030</t>
  </si>
  <si>
    <t>Agromag</t>
  </si>
  <si>
    <t>ADUBO 00.00.54 BAG 500KG</t>
  </si>
  <si>
    <t>A39</t>
  </si>
  <si>
    <t>SERV CAP QUIM MEC 3ª BARRA AGRIC</t>
  </si>
  <si>
    <t>M102: APÓS A ADUBAÇÃO</t>
  </si>
  <si>
    <t>A40</t>
  </si>
  <si>
    <t>A41</t>
  </si>
  <si>
    <t>SERV CAP QUIM MEC 4ª BARRA AGRIC</t>
  </si>
  <si>
    <t>M200: MANUTENÇÃO 2-4 ANOS</t>
  </si>
  <si>
    <t>M201: MANUTENÇÃO 2-3 ANOS</t>
  </si>
  <si>
    <t>A42</t>
  </si>
  <si>
    <t>MAINTENANCE 2 - 3</t>
  </si>
  <si>
    <t>A43</t>
  </si>
  <si>
    <t>A44</t>
  </si>
  <si>
    <t>A45</t>
  </si>
  <si>
    <t>M202: MANUTENÇÃO 3-4 ANOS</t>
  </si>
  <si>
    <t>A46</t>
  </si>
  <si>
    <t>MAINTENANCE 3 - 4</t>
  </si>
  <si>
    <t>A47</t>
  </si>
  <si>
    <t>A48</t>
  </si>
  <si>
    <t>A49</t>
  </si>
  <si>
    <t>M300: MANUTENÇÃO 4+ ANOS</t>
  </si>
  <si>
    <t>M301: MANUTENÇÃO ATÉ PRÉ-CORTE</t>
  </si>
  <si>
    <t>A50</t>
  </si>
  <si>
    <t>MAINTENANCE 4 - 5</t>
  </si>
  <si>
    <t>A51</t>
  </si>
  <si>
    <t>A52</t>
  </si>
  <si>
    <t>MAINTENANCE 5 - 6</t>
  </si>
  <si>
    <t>A53</t>
  </si>
  <si>
    <t>M302: ATIVIDADES PRÉ-CORTE</t>
  </si>
  <si>
    <t>A54</t>
  </si>
  <si>
    <t>A56</t>
  </si>
  <si>
    <t>A58</t>
  </si>
  <si>
    <t>HARVESTING</t>
  </si>
  <si>
    <t>A55</t>
  </si>
  <si>
    <t>A60</t>
  </si>
  <si>
    <t>SERV ROCADA MECANIZADA AGRIC</t>
  </si>
  <si>
    <t>A61</t>
  </si>
  <si>
    <t>SERV CAP QUIM MEC BARRA ABERTA AGRIC</t>
  </si>
  <si>
    <t>LISTA TÉCNICA DE REFORMA CENTRO</t>
  </si>
  <si>
    <t>Centro</t>
  </si>
  <si>
    <t>,8*</t>
  </si>
  <si>
    <t>LISTA TÉCNICA DE REFORMA NORTE</t>
  </si>
  <si>
    <t>Norte</t>
  </si>
  <si>
    <t>LISTA TÉCNICA DE REFORMA NOROESTE</t>
  </si>
  <si>
    <t>Noroeste</t>
  </si>
  <si>
    <t>LISTA TÉCNICA DE IMPLANTAÇÃO</t>
  </si>
  <si>
    <t>Implantação</t>
  </si>
  <si>
    <t>Global</t>
  </si>
  <si>
    <t>LISTA TÉCNICA DE REBROTA</t>
  </si>
  <si>
    <t>Rebrota</t>
  </si>
  <si>
    <t>AP01: ATIVIDADES PÓS-COLHEITA</t>
  </si>
  <si>
    <t>SERV APLIC CALCARIO NIVEL 3 AGRIC</t>
  </si>
  <si>
    <t>SERV APLIC CALCARIO NIVEL 2 DECL AGRIC</t>
  </si>
  <si>
    <t>M001: 0-3 MESES</t>
  </si>
  <si>
    <t>M002: 4-6 MESES</t>
  </si>
  <si>
    <t>ADUBO 14-14-14</t>
  </si>
  <si>
    <t>ADUBO 08-08-27</t>
  </si>
  <si>
    <t>SERV ADUBACAO SOLIDA MANUAL AGRIC</t>
  </si>
  <si>
    <t>SERV ROÇADA DESBROTA N6 AGRIC</t>
  </si>
  <si>
    <t>A99</t>
  </si>
  <si>
    <t>LISTA TÉCNICA DE DECLIVOSAS</t>
  </si>
  <si>
    <t>Declivosas</t>
  </si>
  <si>
    <t>SERV COMB FORMIGA MAN 1 RUAS DECL AGRIC</t>
  </si>
  <si>
    <t>SERV CAPINA AREA TOTAL DRONE TERC</t>
  </si>
  <si>
    <t>SERV APLIC CALCARIO NIVEL 3 DECL AGRIC</t>
  </si>
  <si>
    <t>ADUBO 09-27-09</t>
  </si>
  <si>
    <t>SUBSOLAGEM COM BULLDOZZER</t>
  </si>
  <si>
    <t>SERV PREP SOLO MOTOCOVEADOR N2 AGRIC</t>
  </si>
  <si>
    <t>SERV CAP QUIM MAN PRE EMERG DECL AGRIC</t>
  </si>
  <si>
    <t>SERV CAPINA AREA TOTAL DRONE TERC (PRE EMERGENTE)</t>
  </si>
  <si>
    <t>SERV CONTRUÇAO BACIA REFORMA DECL AGRIC</t>
  </si>
  <si>
    <t>SERV PLANTIO CONVENCIONAL DECL AGRIC</t>
  </si>
  <si>
    <t>Warrant 700WG</t>
  </si>
  <si>
    <t>SERV IRRIGAÇAO N2 DECL AGRIC</t>
  </si>
  <si>
    <t>SERV ADUBACAO MANUAL BASE DECL AGRIC</t>
  </si>
  <si>
    <t>SERV REPLANTIO DECL AGRIC</t>
  </si>
  <si>
    <t>SERV COMB FORMIGA LOC SIST DECL AGRIC</t>
  </si>
  <si>
    <t>SERV CAP QUIM MAN MEDIA DECL AGRIC</t>
  </si>
  <si>
    <t>SERV ADUBACAO MANUAL COBERT DECL AGRIC</t>
  </si>
  <si>
    <t>A98</t>
  </si>
  <si>
    <t>A97</t>
  </si>
  <si>
    <t>A59</t>
  </si>
  <si>
    <t>SERV CAP QUIM MAN AREA TOTAL DECL AGRIC</t>
  </si>
  <si>
    <t>Versão</t>
  </si>
  <si>
    <t>Referência</t>
  </si>
  <si>
    <t>Alterações realizadas</t>
  </si>
  <si>
    <t>Data</t>
  </si>
  <si>
    <t>2024/v19</t>
  </si>
  <si>
    <t>Versão final BGT25</t>
  </si>
  <si>
    <t>2025/v01</t>
  </si>
  <si>
    <t>Forecast 54k</t>
  </si>
  <si>
    <t>a) Intensidade dos recursos próprios ajustada para 54k
b) Previsão de abertura de frente para calcário, desseca (15% T1) e preparo de solo (conforme curva da área)
c) Correção de fórmula para apoio do autopropelido
d) Sazonalidade de execução de formiga em florestas adultas (a partir de 950 dias)
e) Intensificação da sazonalidade de produtos de seca/chuva
f) Estabelecimento de piso de pragas para 5% de intensidade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</si>
</sst>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_-* #,##0.0_-;\-* #,##0.0_-;_-* &quot;-&quot;?_-;_-@_-"/>
    <numFmt numFmtId="166" formatCode="_-* #,##0_-;\-* #,##0_-;_-* &quot;-&quot;??_-;_-@_-"/>
    <numFmt numFmtId="167" formatCode="0.0"/>
  </numFmts>
  <fonts count="2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sz val="16"/>
      <color rgb="FFFF0000"/>
      <name val="Calibri"/>
      <family val="2"/>
      <scheme val="minor"/>
    </font>
    <font>
      <sz val="11"/>
      <color theme="9"/>
      <name val="Calibri"/>
      <family val="2"/>
      <scheme val="minor"/>
    </font>
    <font>
      <b/>
      <sz val="11"/>
      <color theme="9"/>
      <name val="Calibri"/>
      <family val="2"/>
      <scheme val="minor"/>
    </font>
    <font>
      <b/>
      <sz val="11"/>
      <color theme="4" tint="0.39997558519241921"/>
      <name val="Calibri"/>
      <family val="2"/>
      <scheme val="minor"/>
    </font>
    <font>
      <sz val="11"/>
      <color theme="4" tint="0.39997558519241921"/>
      <name val="Calibri"/>
      <family val="2"/>
      <scheme val="minor"/>
    </font>
    <font>
      <sz val="11"/>
      <color theme="7" tint="-0.249977111117893"/>
      <name val="Calibri"/>
      <family val="2"/>
      <scheme val="minor"/>
    </font>
    <font>
      <b/>
      <sz val="11"/>
      <color theme="7" tint="-0.249977111117893"/>
      <name val="Calibri"/>
      <family val="2"/>
      <scheme val="minor"/>
    </font>
    <font>
      <b/>
      <sz val="11"/>
      <name val="Calibri"/>
      <family val="2"/>
      <scheme val="minor"/>
    </font>
    <font>
      <sz val="11"/>
      <name val="Calibri"/>
      <family val="2"/>
      <scheme val="minor"/>
    </font>
    <font>
      <sz val="11"/>
      <color theme="2" tint="-0.499984740745262"/>
      <name val="Calibri"/>
      <family val="2"/>
      <scheme val="minor"/>
    </font>
    <font>
      <sz val="11"/>
      <color theme="8"/>
      <name val="Calibri"/>
      <family val="2"/>
      <scheme val="minor"/>
    </font>
    <font>
      <b/>
      <sz val="11"/>
      <color theme="8"/>
      <name val="Calibri"/>
      <family val="2"/>
      <scheme val="minor"/>
    </font>
    <font>
      <b/>
      <sz val="11"/>
      <color indexed="8"/>
      <name val="Calibri"/>
      <family val="2"/>
      <scheme val="minor"/>
    </font>
    <font>
      <sz val="11"/>
      <color theme="5" tint="0.59999389629810485"/>
      <name val="Calibri"/>
      <family val="2"/>
      <scheme val="minor"/>
    </font>
    <font>
      <sz val="11"/>
      <color rgb="FF000000"/>
      <name val="Calibri"/>
      <family val="2"/>
      <scheme val="minor"/>
    </font>
  </fonts>
  <fills count="15">
    <fill>
      <patternFill patternType="none"/>
    </fill>
    <fill>
      <patternFill patternType="gray125"/>
    </fill>
    <fill>
      <patternFill patternType="solid">
        <fgColor rgb="FFC00000"/>
        <bgColor indexed="64"/>
      </patternFill>
    </fill>
    <fill>
      <patternFill patternType="solid">
        <fgColor theme="3" tint="-0.49998474074526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249977111117893"/>
        <bgColor indexed="64"/>
      </patternFill>
    </fill>
  </fills>
  <borders count="3">
    <border>
      <left/>
      <right/>
      <top/>
      <bottom/>
      <diagonal/>
    </border>
    <border>
      <left/>
      <right style="thin">
        <color indexed="64"/>
      </right>
      <top/>
      <bottom/>
      <diagonal/>
    </border>
    <border>
      <left style="double">
        <color auto="1"/>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86">
    <xf numFmtId="0" fontId="0" fillId="0" borderId="0" xfId="0"/>
    <xf numFmtId="0" fontId="0" fillId="0" borderId="0" xfId="0" applyAlignment="1">
      <alignment horizontal="center" vertical="center"/>
    </xf>
    <xf numFmtId="0" fontId="6" fillId="0" borderId="0" xfId="0" applyFont="1" applyAlignment="1">
      <alignment horizontal="left" vertical="center"/>
    </xf>
    <xf numFmtId="0" fontId="2" fillId="2" borderId="0" xfId="0" applyFont="1" applyFill="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right" vertical="center"/>
    </xf>
    <xf numFmtId="3" fontId="5" fillId="3" borderId="0" xfId="3" applyNumberFormat="1" applyFont="1" applyFill="1" applyAlignment="1">
      <alignment horizontal="center" vertical="center"/>
    </xf>
    <xf numFmtId="43" fontId="5" fillId="3" borderId="1" xfId="3" applyFont="1" applyFill="1" applyBorder="1" applyAlignment="1">
      <alignment horizontal="center" vertical="center"/>
    </xf>
    <xf numFmtId="43" fontId="5" fillId="3" borderId="0" xfId="3" applyFont="1" applyFill="1" applyAlignment="1">
      <alignment horizontal="center" vertical="center"/>
    </xf>
    <xf numFmtId="9" fontId="5" fillId="3" borderId="0" xfId="2" applyFont="1" applyFill="1" applyAlignment="1">
      <alignment horizontal="center" vertical="center"/>
    </xf>
    <xf numFmtId="9" fontId="5" fillId="3" borderId="2" xfId="2" applyFont="1" applyFill="1" applyBorder="1" applyAlignment="1">
      <alignment horizontal="center" vertical="center"/>
    </xf>
    <xf numFmtId="0" fontId="14" fillId="4" borderId="0" xfId="0" applyFont="1" applyFill="1" applyAlignment="1">
      <alignment horizontal="center" vertical="center"/>
    </xf>
    <xf numFmtId="43" fontId="14" fillId="4" borderId="1" xfId="3" applyFont="1" applyFill="1" applyBorder="1" applyAlignment="1">
      <alignment horizontal="center" vertical="center"/>
    </xf>
    <xf numFmtId="43" fontId="14" fillId="4" borderId="1" xfId="3" applyFont="1" applyFill="1" applyBorder="1" applyAlignment="1">
      <alignment horizontal="left" vertical="center" indent="1"/>
    </xf>
    <xf numFmtId="0" fontId="14" fillId="4" borderId="0" xfId="0" applyFont="1" applyFill="1" applyAlignment="1">
      <alignment horizontal="left" vertical="center"/>
    </xf>
    <xf numFmtId="0" fontId="14" fillId="4" borderId="0" xfId="0" applyFont="1" applyFill="1" applyAlignment="1">
      <alignment horizontal="right" vertical="center"/>
    </xf>
    <xf numFmtId="0" fontId="14" fillId="4" borderId="2" xfId="0" applyFont="1" applyFill="1" applyBorder="1" applyAlignment="1">
      <alignment horizontal="center" vertical="center"/>
    </xf>
    <xf numFmtId="0" fontId="15" fillId="5" borderId="0" xfId="0" applyFont="1" applyFill="1" applyAlignment="1">
      <alignment horizontal="center" vertical="center"/>
    </xf>
    <xf numFmtId="43" fontId="15" fillId="5" borderId="1" xfId="3" applyFont="1" applyFill="1" applyBorder="1" applyAlignment="1">
      <alignment horizontal="center" vertical="center"/>
    </xf>
    <xf numFmtId="43" fontId="15" fillId="5" borderId="1" xfId="3" applyFont="1" applyFill="1" applyBorder="1" applyAlignment="1">
      <alignment horizontal="left" vertical="center" indent="1"/>
    </xf>
    <xf numFmtId="0" fontId="15" fillId="5" borderId="0" xfId="0" applyFont="1" applyFill="1" applyAlignment="1">
      <alignment horizontal="left" vertical="center"/>
    </xf>
    <xf numFmtId="0" fontId="15" fillId="5" borderId="0" xfId="0" applyFont="1" applyFill="1" applyAlignment="1">
      <alignment horizontal="right" vertical="center"/>
    </xf>
    <xf numFmtId="0" fontId="15" fillId="5" borderId="2" xfId="0" applyFont="1" applyFill="1" applyBorder="1" applyAlignment="1">
      <alignment horizontal="center" vertical="center"/>
    </xf>
    <xf numFmtId="3" fontId="14" fillId="0" borderId="0" xfId="1" applyNumberFormat="1" applyFont="1" applyAlignment="1">
      <alignment horizontal="center" vertical="center"/>
    </xf>
    <xf numFmtId="43" fontId="14" fillId="0" borderId="1" xfId="1" applyFont="1" applyBorder="1" applyAlignment="1">
      <alignment horizontal="center" vertical="center"/>
    </xf>
    <xf numFmtId="43" fontId="14" fillId="0" borderId="1" xfId="1" applyFont="1" applyBorder="1" applyAlignment="1">
      <alignment horizontal="left" vertical="center" indent="1"/>
    </xf>
    <xf numFmtId="43" fontId="14" fillId="0" borderId="0" xfId="1" applyFont="1" applyAlignment="1">
      <alignment horizontal="left" vertical="center"/>
    </xf>
    <xf numFmtId="9" fontId="14" fillId="6" borderId="0" xfId="2" applyFont="1" applyFill="1" applyAlignment="1">
      <alignment horizontal="center" vertical="center"/>
    </xf>
    <xf numFmtId="0" fontId="14" fillId="0" borderId="0" xfId="0" applyFont="1" applyAlignment="1">
      <alignment horizontal="left" vertical="center"/>
    </xf>
    <xf numFmtId="0" fontId="14" fillId="0" borderId="0" xfId="0" applyFont="1" applyAlignment="1">
      <alignment horizontal="right" vertical="center"/>
    </xf>
    <xf numFmtId="9" fontId="14" fillId="0" borderId="2" xfId="2" applyFont="1" applyBorder="1" applyAlignment="1">
      <alignment horizontal="center" vertical="center"/>
    </xf>
    <xf numFmtId="9" fontId="14" fillId="0" borderId="0" xfId="2" applyFont="1" applyAlignment="1">
      <alignment horizontal="center" vertical="center"/>
    </xf>
    <xf numFmtId="3" fontId="16" fillId="0" borderId="0" xfId="1" applyNumberFormat="1" applyFont="1" applyAlignment="1">
      <alignment horizontal="center" vertical="center"/>
    </xf>
    <xf numFmtId="43" fontId="16" fillId="0" borderId="1" xfId="1" applyFont="1" applyBorder="1" applyAlignment="1">
      <alignment horizontal="center" vertical="center"/>
    </xf>
    <xf numFmtId="43" fontId="16" fillId="0" borderId="1" xfId="1" applyFont="1" applyBorder="1" applyAlignment="1">
      <alignment horizontal="left" vertical="center" indent="1"/>
    </xf>
    <xf numFmtId="43" fontId="16" fillId="0" borderId="0" xfId="1" applyFont="1" applyAlignment="1">
      <alignment horizontal="left" vertical="center"/>
    </xf>
    <xf numFmtId="9" fontId="16" fillId="6" borderId="0" xfId="2" applyFont="1" applyFill="1" applyAlignment="1">
      <alignment horizontal="center" vertical="center"/>
    </xf>
    <xf numFmtId="43" fontId="16" fillId="0" borderId="0" xfId="1" applyFont="1" applyAlignment="1">
      <alignment horizontal="right" vertical="center"/>
    </xf>
    <xf numFmtId="9" fontId="17" fillId="0" borderId="2" xfId="2" applyNumberFormat="1" applyFont="1" applyBorder="1" applyAlignment="1">
      <alignment horizontal="center" vertical="center"/>
    </xf>
    <xf numFmtId="9" fontId="17" fillId="0" borderId="0" xfId="2" applyFont="1" applyAlignment="1">
      <alignment horizontal="center" vertical="center"/>
    </xf>
    <xf numFmtId="9" fontId="11" fillId="0" borderId="2" xfId="2" applyFont="1" applyBorder="1" applyAlignment="1">
      <alignment horizontal="center" vertical="center"/>
    </xf>
    <xf numFmtId="9" fontId="11" fillId="0" borderId="0" xfId="2" applyFont="1" applyAlignment="1">
      <alignment horizontal="center" vertical="center"/>
    </xf>
    <xf numFmtId="9" fontId="18" fillId="0" borderId="2" xfId="2" applyFont="1" applyBorder="1" applyAlignment="1">
      <alignment horizontal="center" vertical="center"/>
    </xf>
    <xf numFmtId="9" fontId="18" fillId="0" borderId="0" xfId="2" applyFont="1" applyAlignment="1">
      <alignment horizontal="center" vertical="center"/>
    </xf>
    <xf numFmtId="9" fontId="17" fillId="0" borderId="2" xfId="2" applyFont="1" applyBorder="1" applyAlignment="1">
      <alignment horizontal="center" vertical="center"/>
    </xf>
    <xf numFmtId="9" fontId="14" fillId="7" borderId="0" xfId="2" applyFont="1" applyFill="1" applyAlignment="1">
      <alignment horizontal="center" vertical="center"/>
    </xf>
    <xf numFmtId="9" fontId="11" fillId="7" borderId="0" xfId="2" applyFont="1" applyFill="1" applyAlignment="1">
      <alignment horizontal="center" vertical="center"/>
    </xf>
    <xf numFmtId="9" fontId="10" fillId="0" borderId="2" xfId="2" applyFont="1" applyBorder="1" applyAlignment="1">
      <alignment horizontal="center" vertical="center"/>
    </xf>
    <xf numFmtId="9" fontId="10" fillId="0" borderId="0" xfId="2" applyFont="1" applyAlignment="1">
      <alignment horizontal="center" vertical="center"/>
    </xf>
    <xf numFmtId="9" fontId="10" fillId="7" borderId="0" xfId="2" applyFont="1" applyFill="1" applyAlignment="1">
      <alignment horizontal="center" vertical="center"/>
    </xf>
    <xf numFmtId="9" fontId="18" fillId="0" borderId="2" xfId="2" applyFont="1" applyFill="1" applyBorder="1" applyAlignment="1">
      <alignment horizontal="center" vertical="center"/>
    </xf>
    <xf numFmtId="9" fontId="18" fillId="0" borderId="0" xfId="2" applyFont="1" applyFill="1" applyAlignment="1">
      <alignment horizontal="center" vertical="center"/>
    </xf>
    <xf numFmtId="9" fontId="18" fillId="7" borderId="0" xfId="2" applyFont="1" applyFill="1" applyAlignment="1">
      <alignment horizontal="center" vertical="center"/>
    </xf>
    <xf numFmtId="0" fontId="19" fillId="0" borderId="0" xfId="0" applyFont="1" applyAlignment="1">
      <alignment horizontal="left" vertical="center"/>
    </xf>
    <xf numFmtId="9" fontId="9" fillId="0" borderId="2" xfId="2" applyFont="1" applyBorder="1" applyAlignment="1">
      <alignment horizontal="center" vertical="center"/>
    </xf>
    <xf numFmtId="9" fontId="9" fillId="0" borderId="0" xfId="2" applyFont="1" applyAlignment="1">
      <alignment horizontal="center" vertical="center"/>
    </xf>
    <xf numFmtId="9" fontId="0" fillId="0" borderId="0" xfId="0" applyNumberFormat="1" applyAlignment="1">
      <alignment horizontal="center" vertical="center"/>
    </xf>
    <xf numFmtId="0" fontId="0" fillId="8" borderId="0" xfId="0" applyFill="1" applyAlignment="1">
      <alignment horizontal="center" vertical="center"/>
    </xf>
    <xf numFmtId="43" fontId="0" fillId="8" borderId="0" xfId="1" applyFont="1" applyFill="1" applyAlignment="1">
      <alignment horizontal="center" vertical="center"/>
    </xf>
    <xf numFmtId="9" fontId="8" fillId="0" borderId="2" xfId="2" applyFont="1" applyBorder="1" applyAlignment="1">
      <alignment horizontal="center" vertical="center"/>
    </xf>
    <xf numFmtId="9" fontId="8" fillId="0" borderId="0" xfId="2" applyFont="1" applyAlignment="1">
      <alignment horizontal="center" vertical="center"/>
    </xf>
    <xf numFmtId="164" fontId="0" fillId="8" borderId="0" xfId="1" applyNumberFormat="1" applyFont="1" applyFill="1" applyAlignment="1">
      <alignment horizontal="center" vertical="center"/>
    </xf>
    <xf numFmtId="3" fontId="14" fillId="0" borderId="0" xfId="1" applyNumberFormat="1" applyFont="1" applyFill="1" applyAlignment="1">
      <alignment horizontal="center" vertical="center"/>
    </xf>
    <xf numFmtId="43" fontId="14" fillId="0" borderId="1" xfId="1" applyFont="1" applyFill="1" applyBorder="1" applyAlignment="1">
      <alignment horizontal="center" vertical="center"/>
    </xf>
    <xf numFmtId="43" fontId="14" fillId="0" borderId="1" xfId="1" applyFont="1" applyFill="1" applyBorder="1" applyAlignment="1">
      <alignment horizontal="left" vertical="center" indent="1"/>
    </xf>
    <xf numFmtId="43" fontId="14" fillId="0" borderId="0" xfId="1" applyFont="1" applyFill="1" applyAlignment="1">
      <alignment horizontal="left" vertical="center"/>
    </xf>
    <xf numFmtId="0" fontId="14" fillId="0" borderId="0" xfId="0" applyFont="1" applyFill="1" applyAlignment="1">
      <alignment horizontal="left" vertical="center"/>
    </xf>
    <xf numFmtId="0" fontId="14" fillId="0" borderId="0" xfId="0" applyFont="1" applyFill="1" applyAlignment="1">
      <alignment horizontal="right" vertical="center"/>
    </xf>
    <xf numFmtId="9" fontId="14" fillId="0" borderId="2" xfId="2" applyFont="1" applyFill="1" applyBorder="1" applyAlignment="1">
      <alignment horizontal="center" vertical="center"/>
    </xf>
    <xf numFmtId="9" fontId="14" fillId="0" borderId="0" xfId="2" applyFont="1" applyFill="1" applyAlignment="1">
      <alignment horizontal="center" vertical="center"/>
    </xf>
    <xf numFmtId="9" fontId="0" fillId="0" borderId="0" xfId="0" applyNumberFormat="1"/>
    <xf numFmtId="3" fontId="15" fillId="5" borderId="0" xfId="3" applyNumberFormat="1" applyFont="1" applyFill="1" applyAlignment="1">
      <alignment horizontal="center" vertical="center"/>
    </xf>
    <xf numFmtId="43" fontId="14" fillId="0" borderId="0" xfId="1" applyFont="1" applyAlignment="1">
      <alignment horizontal="right" vertical="center"/>
    </xf>
    <xf numFmtId="3" fontId="16" fillId="0" borderId="0" xfId="1" applyNumberFormat="1" applyFont="1" applyFill="1" applyAlignment="1">
      <alignment horizontal="center" vertical="center"/>
    </xf>
    <xf numFmtId="43" fontId="16" fillId="0" borderId="1" xfId="1" applyFont="1" applyFill="1" applyBorder="1" applyAlignment="1">
      <alignment horizontal="center" vertical="center"/>
    </xf>
    <xf numFmtId="43" fontId="16" fillId="0" borderId="1" xfId="1" applyFont="1" applyFill="1" applyBorder="1" applyAlignment="1">
      <alignment horizontal="left" vertical="center" indent="1"/>
    </xf>
    <xf numFmtId="43" fontId="16" fillId="0" borderId="0" xfId="1" applyFont="1" applyFill="1" applyAlignment="1">
      <alignment horizontal="left" vertical="center"/>
    </xf>
    <xf numFmtId="43" fontId="16" fillId="0" borderId="0" xfId="1" applyFont="1" applyFill="1" applyAlignment="1">
      <alignment horizontal="right" vertical="center"/>
    </xf>
    <xf numFmtId="0" fontId="14" fillId="0" borderId="0" xfId="0" applyFont="1" applyFill="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left" vertical="center" indent="1"/>
    </xf>
    <xf numFmtId="0" fontId="0" fillId="0" borderId="0" xfId="0" quotePrefix="1" applyAlignment="1">
      <alignment horizontal="center" vertical="center"/>
    </xf>
    <xf numFmtId="0" fontId="16" fillId="0" borderId="0" xfId="0" applyFont="1" applyFill="1" applyAlignment="1">
      <alignment horizontal="center" vertical="center"/>
    </xf>
    <xf numFmtId="0" fontId="16" fillId="0" borderId="1" xfId="0" applyFont="1" applyFill="1" applyBorder="1" applyAlignment="1">
      <alignment horizontal="center" vertical="center"/>
    </xf>
    <xf numFmtId="0" fontId="16" fillId="0" borderId="1" xfId="0" applyFont="1" applyFill="1" applyBorder="1" applyAlignment="1">
      <alignment horizontal="left" vertical="center" indent="1"/>
    </xf>
    <xf numFmtId="0" fontId="16" fillId="0" borderId="0" xfId="0" applyFont="1" applyFill="1" applyAlignment="1">
      <alignment horizontal="left" vertical="center"/>
    </xf>
    <xf numFmtId="43" fontId="16" fillId="0" borderId="0" xfId="3" applyNumberFormat="1" applyFont="1" applyFill="1" applyAlignment="1">
      <alignment horizontal="right" vertical="center"/>
    </xf>
    <xf numFmtId="9" fontId="11" fillId="0" borderId="2" xfId="2" applyFont="1" applyFill="1" applyBorder="1" applyAlignment="1">
      <alignment horizontal="center" vertical="center"/>
    </xf>
    <xf numFmtId="9" fontId="11" fillId="0" borderId="0" xfId="2" applyFont="1" applyFill="1" applyAlignment="1">
      <alignment horizontal="center" vertical="center"/>
    </xf>
    <xf numFmtId="9" fontId="1" fillId="0" borderId="2" xfId="2" applyFont="1" applyFill="1" applyBorder="1" applyAlignment="1">
      <alignment horizontal="center" vertical="center"/>
    </xf>
    <xf numFmtId="9" fontId="1" fillId="0" borderId="0" xfId="2" applyFont="1" applyFill="1" applyAlignment="1">
      <alignment horizontal="center" vertical="center"/>
    </xf>
    <xf numFmtId="43" fontId="16" fillId="7" borderId="0" xfId="1" applyFont="1" applyFill="1" applyAlignment="1">
      <alignment horizontal="left" vertical="center"/>
    </xf>
    <xf numFmtId="43" fontId="16" fillId="7" borderId="0" xfId="1" applyFont="1" applyFill="1" applyAlignment="1">
      <alignment horizontal="right" vertical="center"/>
    </xf>
    <xf numFmtId="9" fontId="11" fillId="7" borderId="2" xfId="2" applyFont="1" applyFill="1" applyBorder="1" applyAlignment="1">
      <alignment horizontal="center" vertical="center"/>
    </xf>
    <xf numFmtId="9" fontId="11" fillId="9" borderId="0" xfId="2" applyFont="1" applyFill="1" applyAlignment="1">
      <alignment horizontal="center" vertical="center"/>
    </xf>
    <xf numFmtId="3" fontId="14" fillId="10" borderId="0" xfId="3" applyNumberFormat="1" applyFont="1" applyFill="1" applyAlignment="1">
      <alignment horizontal="center" vertical="center"/>
    </xf>
    <xf numFmtId="43" fontId="14" fillId="10" borderId="1" xfId="3" applyFont="1" applyFill="1" applyBorder="1" applyAlignment="1">
      <alignment horizontal="center" vertical="center"/>
    </xf>
    <xf numFmtId="43" fontId="14" fillId="10" borderId="1" xfId="3" applyFont="1" applyFill="1" applyBorder="1" applyAlignment="1">
      <alignment horizontal="left" vertical="center" indent="1"/>
    </xf>
    <xf numFmtId="43" fontId="14" fillId="10" borderId="0" xfId="3" applyFont="1" applyFill="1" applyAlignment="1">
      <alignment horizontal="left" vertical="center"/>
    </xf>
    <xf numFmtId="9" fontId="14" fillId="10" borderId="0" xfId="2" applyFont="1" applyFill="1" applyAlignment="1">
      <alignment horizontal="center" vertical="center"/>
    </xf>
    <xf numFmtId="43" fontId="14" fillId="10" borderId="0" xfId="3" applyFont="1" applyFill="1" applyAlignment="1">
      <alignment horizontal="right" vertical="center"/>
    </xf>
    <xf numFmtId="9" fontId="14" fillId="10" borderId="2" xfId="2" applyFont="1" applyFill="1" applyBorder="1" applyAlignment="1">
      <alignment horizontal="center" vertical="center"/>
    </xf>
    <xf numFmtId="3" fontId="15" fillId="11" borderId="0" xfId="3" applyNumberFormat="1" applyFont="1" applyFill="1" applyAlignment="1">
      <alignment horizontal="center" vertical="center"/>
    </xf>
    <xf numFmtId="43" fontId="15" fillId="11" borderId="1" xfId="3" applyFont="1" applyFill="1" applyBorder="1" applyAlignment="1">
      <alignment horizontal="center" vertical="center"/>
    </xf>
    <xf numFmtId="43" fontId="15" fillId="11" borderId="1" xfId="3" applyFont="1" applyFill="1" applyBorder="1" applyAlignment="1">
      <alignment horizontal="left" vertical="center" indent="1"/>
    </xf>
    <xf numFmtId="43" fontId="15" fillId="11" borderId="0" xfId="3" applyFont="1" applyFill="1" applyAlignment="1">
      <alignment horizontal="left" vertical="center"/>
    </xf>
    <xf numFmtId="9" fontId="15" fillId="11" borderId="0" xfId="2" applyFont="1" applyFill="1" applyAlignment="1">
      <alignment horizontal="center" vertical="center"/>
    </xf>
    <xf numFmtId="43" fontId="15" fillId="11" borderId="0" xfId="3" applyFont="1" applyFill="1" applyAlignment="1">
      <alignment horizontal="right" vertical="center"/>
    </xf>
    <xf numFmtId="9" fontId="15" fillId="11" borderId="2" xfId="2" applyFont="1" applyFill="1" applyBorder="1" applyAlignment="1">
      <alignment horizontal="center" vertical="center"/>
    </xf>
    <xf numFmtId="164" fontId="16" fillId="0" borderId="0" xfId="1" applyNumberFormat="1" applyFont="1" applyAlignment="1">
      <alignment horizontal="right" vertical="center"/>
    </xf>
    <xf numFmtId="165" fontId="0" fillId="0" borderId="0" xfId="0" applyNumberFormat="1" applyAlignment="1">
      <alignment horizontal="center" vertical="center"/>
    </xf>
    <xf numFmtId="43" fontId="0" fillId="0" borderId="0" xfId="0" applyNumberFormat="1" applyAlignment="1">
      <alignment horizontal="center" vertical="center"/>
    </xf>
    <xf numFmtId="164" fontId="8" fillId="0" borderId="0" xfId="1" applyNumberFormat="1" applyFont="1" applyAlignment="1">
      <alignment horizontal="right" vertical="center"/>
    </xf>
    <xf numFmtId="3" fontId="14" fillId="12" borderId="0" xfId="3" applyNumberFormat="1" applyFont="1" applyFill="1" applyAlignment="1">
      <alignment horizontal="center" vertical="center"/>
    </xf>
    <xf numFmtId="43" fontId="14" fillId="12" borderId="1" xfId="3" applyFont="1" applyFill="1" applyBorder="1" applyAlignment="1">
      <alignment horizontal="center" vertical="center"/>
    </xf>
    <xf numFmtId="43" fontId="14" fillId="12" borderId="1" xfId="3" applyFont="1" applyFill="1" applyBorder="1" applyAlignment="1">
      <alignment horizontal="left" vertical="center" indent="1"/>
    </xf>
    <xf numFmtId="43" fontId="14" fillId="12" borderId="0" xfId="3" applyFont="1" applyFill="1" applyAlignment="1">
      <alignment horizontal="left" vertical="center"/>
    </xf>
    <xf numFmtId="9" fontId="14" fillId="12" borderId="0" xfId="2" applyFont="1" applyFill="1" applyAlignment="1">
      <alignment horizontal="center" vertical="center"/>
    </xf>
    <xf numFmtId="43" fontId="14" fillId="12" borderId="0" xfId="3" applyFont="1" applyFill="1" applyAlignment="1">
      <alignment horizontal="right" vertical="center"/>
    </xf>
    <xf numFmtId="9" fontId="14" fillId="12" borderId="2" xfId="2" applyFont="1" applyFill="1" applyBorder="1" applyAlignment="1">
      <alignment horizontal="center" vertical="center"/>
    </xf>
    <xf numFmtId="3" fontId="15" fillId="6" borderId="0" xfId="3" applyNumberFormat="1" applyFont="1" applyFill="1" applyAlignment="1">
      <alignment horizontal="center" vertical="center"/>
    </xf>
    <xf numFmtId="43" fontId="15" fillId="6" borderId="1" xfId="3" applyFont="1" applyFill="1" applyBorder="1" applyAlignment="1">
      <alignment horizontal="center" vertical="center"/>
    </xf>
    <xf numFmtId="43" fontId="15" fillId="6" borderId="1" xfId="3" applyFont="1" applyFill="1" applyBorder="1" applyAlignment="1">
      <alignment horizontal="left" vertical="center" indent="1"/>
    </xf>
    <xf numFmtId="43" fontId="15" fillId="6" borderId="0" xfId="3" applyFont="1" applyFill="1" applyAlignment="1">
      <alignment horizontal="left" vertical="center"/>
    </xf>
    <xf numFmtId="9" fontId="15" fillId="6" borderId="0" xfId="2" applyFont="1" applyFill="1" applyAlignment="1">
      <alignment horizontal="center" vertical="center"/>
    </xf>
    <xf numFmtId="43" fontId="15" fillId="6" borderId="0" xfId="3" applyFont="1" applyFill="1" applyAlignment="1">
      <alignment horizontal="right" vertical="center"/>
    </xf>
    <xf numFmtId="9" fontId="15" fillId="6" borderId="2" xfId="2" applyFont="1" applyFill="1" applyBorder="1" applyAlignment="1">
      <alignment horizontal="center" vertical="center"/>
    </xf>
    <xf numFmtId="9" fontId="15" fillId="0" borderId="0" xfId="2" applyFont="1" applyFill="1" applyAlignment="1">
      <alignment horizontal="center" vertical="center"/>
    </xf>
    <xf numFmtId="9" fontId="17" fillId="7" borderId="2" xfId="2" applyFont="1" applyFill="1" applyBorder="1" applyAlignment="1">
      <alignment horizontal="center" vertical="center"/>
    </xf>
    <xf numFmtId="9" fontId="17" fillId="7" borderId="0" xfId="2" applyFont="1" applyFill="1" applyAlignment="1">
      <alignment horizontal="center" vertical="center"/>
    </xf>
    <xf numFmtId="9" fontId="20" fillId="0" borderId="2" xfId="2" applyFont="1" applyBorder="1" applyAlignment="1">
      <alignment horizontal="center" vertical="center"/>
    </xf>
    <xf numFmtId="9" fontId="20" fillId="0" borderId="0" xfId="2" applyFont="1" applyAlignment="1">
      <alignment horizontal="center" vertical="center"/>
    </xf>
    <xf numFmtId="3" fontId="14" fillId="13" borderId="0" xfId="3" applyNumberFormat="1" applyFont="1" applyFill="1" applyAlignment="1">
      <alignment horizontal="center" vertical="center"/>
    </xf>
    <xf numFmtId="43" fontId="14" fillId="13" borderId="1" xfId="3" applyFont="1" applyFill="1" applyBorder="1" applyAlignment="1">
      <alignment horizontal="center" vertical="center"/>
    </xf>
    <xf numFmtId="43" fontId="14" fillId="13" borderId="1" xfId="3" applyFont="1" applyFill="1" applyBorder="1" applyAlignment="1">
      <alignment horizontal="left" vertical="center" indent="1"/>
    </xf>
    <xf numFmtId="43" fontId="14" fillId="13" borderId="0" xfId="3" applyFont="1" applyFill="1" applyAlignment="1">
      <alignment horizontal="left" vertical="center"/>
    </xf>
    <xf numFmtId="9" fontId="14" fillId="13" borderId="0" xfId="2" applyFont="1" applyFill="1" applyAlignment="1">
      <alignment horizontal="center" vertical="center"/>
    </xf>
    <xf numFmtId="43" fontId="14" fillId="13" borderId="0" xfId="3" applyFont="1" applyFill="1" applyAlignment="1">
      <alignment horizontal="right" vertical="center"/>
    </xf>
    <xf numFmtId="9" fontId="14" fillId="13" borderId="2" xfId="2" applyFont="1" applyFill="1" applyBorder="1" applyAlignment="1">
      <alignment horizontal="center" vertical="center"/>
    </xf>
    <xf numFmtId="3" fontId="15" fillId="8" borderId="0" xfId="3" applyNumberFormat="1" applyFont="1" applyFill="1" applyAlignment="1">
      <alignment horizontal="center" vertical="center"/>
    </xf>
    <xf numFmtId="43" fontId="15" fillId="8" borderId="1" xfId="3" applyFont="1" applyFill="1" applyBorder="1" applyAlignment="1">
      <alignment horizontal="center" vertical="center"/>
    </xf>
    <xf numFmtId="43" fontId="15" fillId="8" borderId="1" xfId="3" applyFont="1" applyFill="1" applyBorder="1" applyAlignment="1">
      <alignment horizontal="left" vertical="center" indent="1"/>
    </xf>
    <xf numFmtId="43" fontId="15" fillId="8" borderId="0" xfId="3" applyFont="1" applyFill="1" applyAlignment="1">
      <alignment horizontal="left" vertical="center"/>
    </xf>
    <xf numFmtId="9" fontId="15" fillId="8" borderId="0" xfId="2" applyFont="1" applyFill="1" applyAlignment="1">
      <alignment horizontal="center" vertical="center"/>
    </xf>
    <xf numFmtId="43" fontId="15" fillId="8" borderId="0" xfId="3" applyFont="1" applyFill="1" applyAlignment="1">
      <alignment horizontal="right" vertical="center"/>
    </xf>
    <xf numFmtId="9" fontId="15" fillId="8" borderId="2" xfId="2" applyFont="1" applyFill="1" applyBorder="1" applyAlignment="1">
      <alignment horizontal="center" vertical="center"/>
    </xf>
    <xf numFmtId="9" fontId="12" fillId="0" borderId="2" xfId="2" applyFont="1" applyBorder="1" applyAlignment="1">
      <alignment horizontal="center" vertical="center"/>
    </xf>
    <xf numFmtId="9" fontId="12" fillId="0" borderId="0" xfId="2" applyFont="1" applyAlignment="1">
      <alignment horizontal="center" vertical="center"/>
    </xf>
    <xf numFmtId="9" fontId="12" fillId="0" borderId="2" xfId="2" applyFont="1" applyFill="1" applyBorder="1" applyAlignment="1">
      <alignment horizontal="center" vertical="center"/>
    </xf>
    <xf numFmtId="9" fontId="12" fillId="0" borderId="0" xfId="2" applyFont="1" applyFill="1" applyAlignment="1">
      <alignment horizontal="center" vertical="center"/>
    </xf>
    <xf numFmtId="166" fontId="0" fillId="0" borderId="0" xfId="1" applyNumberFormat="1" applyFont="1" applyAlignment="1">
      <alignment horizontal="center" vertical="center"/>
    </xf>
    <xf numFmtId="0" fontId="4" fillId="0" borderId="0" xfId="0" applyFont="1" applyAlignment="1">
      <alignment horizontal="left" vertical="center"/>
    </xf>
    <xf numFmtId="9" fontId="3"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xf numFmtId="167" fontId="4" fillId="0" borderId="0" xfId="0" applyNumberFormat="1" applyFont="1" applyAlignment="1">
      <alignment horizontal="center" vertical="center"/>
    </xf>
    <xf numFmtId="43" fontId="14" fillId="0" borderId="0" xfId="1" applyFont="1" applyAlignment="1">
      <alignment horizontal="center" vertical="center"/>
    </xf>
    <xf numFmtId="0" fontId="14" fillId="0" borderId="0" xfId="0" applyFont="1" applyAlignment="1">
      <alignment horizontal="center" vertical="center"/>
    </xf>
    <xf numFmtId="43" fontId="16" fillId="0" borderId="0" xfId="1" applyFont="1" applyAlignment="1">
      <alignment horizontal="center" vertical="center"/>
    </xf>
    <xf numFmtId="0" fontId="16" fillId="0" borderId="0" xfId="0" applyFont="1" applyAlignment="1">
      <alignment horizontal="center" vertical="center"/>
    </xf>
    <xf numFmtId="9" fontId="15" fillId="0" borderId="2" xfId="2" applyFont="1" applyBorder="1" applyAlignment="1">
      <alignment horizontal="center" vertical="center"/>
    </xf>
    <xf numFmtId="9" fontId="15" fillId="0" borderId="0" xfId="2" applyFont="1" applyAlignment="1">
      <alignment horizontal="center" vertical="center"/>
    </xf>
    <xf numFmtId="0" fontId="14" fillId="10" borderId="0" xfId="0" applyFont="1" applyFill="1" applyAlignment="1">
      <alignment horizontal="center" vertical="center"/>
    </xf>
    <xf numFmtId="0" fontId="15" fillId="11" borderId="0" xfId="0" applyFont="1" applyFill="1" applyAlignment="1">
      <alignment horizontal="center" vertical="center"/>
    </xf>
    <xf numFmtId="0" fontId="14" fillId="12" borderId="0" xfId="0" applyFont="1" applyFill="1" applyAlignment="1">
      <alignment horizontal="center" vertical="center"/>
    </xf>
    <xf numFmtId="0" fontId="15" fillId="6" borderId="0" xfId="0" applyFont="1" applyFill="1" applyAlignment="1">
      <alignment horizontal="center" vertical="center"/>
    </xf>
    <xf numFmtId="0" fontId="21" fillId="7" borderId="0" xfId="0" applyFont="1" applyFill="1"/>
    <xf numFmtId="0" fontId="21" fillId="0" borderId="0" xfId="0" applyFont="1"/>
    <xf numFmtId="0" fontId="14" fillId="13" borderId="0" xfId="0" applyFont="1" applyFill="1" applyAlignment="1">
      <alignment horizontal="center" vertical="center"/>
    </xf>
    <xf numFmtId="0" fontId="15" fillId="8" borderId="0" xfId="0" applyFont="1" applyFill="1" applyAlignment="1">
      <alignment horizontal="center" vertical="center"/>
    </xf>
    <xf numFmtId="9" fontId="15" fillId="0" borderId="2" xfId="2" applyNumberFormat="1" applyFont="1" applyBorder="1" applyAlignment="1">
      <alignment horizontal="center" vertical="center"/>
    </xf>
    <xf numFmtId="9" fontId="11" fillId="0" borderId="2" xfId="2" applyNumberFormat="1" applyFont="1" applyBorder="1" applyAlignment="1">
      <alignment horizontal="center" vertical="center"/>
    </xf>
    <xf numFmtId="0" fontId="0" fillId="0" borderId="0" xfId="0" applyAlignment="1">
      <alignment horizontal="center"/>
    </xf>
    <xf numFmtId="14" fontId="0" fillId="0" borderId="0" xfId="0" applyNumberFormat="1" applyAlignment="1">
      <alignment horizontal="center" vertical="center"/>
    </xf>
    <xf numFmtId="0" fontId="0" fillId="9" borderId="0" xfId="0" applyFill="1" applyAlignment="1">
      <alignment horizontal="center" vertical="center"/>
    </xf>
    <xf numFmtId="14" fontId="0" fillId="9" borderId="0" xfId="0" applyNumberFormat="1" applyFill="1" applyAlignment="1">
      <alignment horizontal="center" vertical="center"/>
    </xf>
    <xf numFmtId="0" fontId="0" fillId="0" borderId="0" xfId="0" applyAlignment="1">
      <alignment horizontal="left" vertical="center" indent="1"/>
    </xf>
    <xf numFmtId="0" fontId="0" fillId="9" borderId="0" xfId="0" applyFill="1" applyAlignment="1">
      <alignment horizontal="left" vertical="center" wrapText="1" indent="1"/>
    </xf>
    <xf numFmtId="0" fontId="0" fillId="0" borderId="1" xfId="0" applyBorder="1" applyAlignment="1">
      <alignment horizontal="center" vertical="center"/>
    </xf>
    <xf numFmtId="0" fontId="0" fillId="9" borderId="1" xfId="0" applyFill="1" applyBorder="1" applyAlignment="1">
      <alignment horizontal="center" vertical="center"/>
    </xf>
    <xf numFmtId="9" fontId="18" fillId="8" borderId="2" xfId="2" applyFont="1" applyFill="1" applyBorder="1" applyAlignment="1">
      <alignment horizontal="center" vertical="center"/>
    </xf>
    <xf numFmtId="9" fontId="18" fillId="8" borderId="0" xfId="2" applyFont="1" applyFill="1" applyAlignment="1">
      <alignment horizontal="center" vertical="center"/>
    </xf>
    <xf numFmtId="9" fontId="14" fillId="8" borderId="2" xfId="2" applyFont="1" applyFill="1" applyBorder="1" applyAlignment="1">
      <alignment horizontal="center" vertical="center"/>
    </xf>
    <xf numFmtId="9" fontId="14" fillId="8" borderId="0" xfId="2" applyFont="1" applyFill="1" applyAlignment="1">
      <alignment horizontal="center" vertical="center"/>
    </xf>
    <xf numFmtId="0" fontId="2" fillId="14" borderId="0" xfId="0" applyFont="1" applyFill="1" applyAlignment="1">
      <alignment horizontal="center" vertical="center"/>
    </xf>
    <xf numFmtId="0" fontId="2" fillId="14" borderId="1" xfId="0" applyFont="1" applyFill="1" applyBorder="1" applyAlignment="1">
      <alignment horizontal="center" vertical="center"/>
    </xf>
  </cellXfs>
  <cellStyles count="4">
    <cellStyle name="Normal" xfId="0" builtinId="0"/>
    <cellStyle name="Porcentagem" xfId="2" builtinId="5"/>
    <cellStyle name="Vírgula" xfId="1" builtinId="3"/>
    <cellStyle name="Vírgula 2" xfId="3" xr:uid="{6239653C-E5B9-4A6D-AF38-FB1A7556C6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calcChain" Target="calcChain.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CAPA!A1"/></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CAPA!A1"/></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CAPA!A1"/></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CAPA!A1"/></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CAPA!A1"/></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CAPA!A1"/></Relationships>
</file>

<file path=xl/drawings/_rels/drawing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CAPA!A1"/></Relationships>
</file>

<file path=xl/drawings/drawing1.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EECDD51C-699E-43BE-B3AB-4D71F2C70B4C}"/>
            </a:ext>
          </a:extLst>
        </xdr:cNvPr>
        <xdr:cNvGrpSpPr/>
      </xdr:nvGrpSpPr>
      <xdr:grpSpPr>
        <a:xfrm flipH="1">
          <a:off x="231321" y="136072"/>
          <a:ext cx="964746" cy="1047749"/>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AB226527-4071-4EF4-A599-768D490A041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41918B14-2A64-4959-9FDF-8C9A4AF053AC}"/>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5DE40995-4879-4163-ABF7-72CD6EF23969}"/>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3CE590E3-D650-47A6-A938-DAAAEB011CE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C2E3E24D-F6CD-45AC-9639-BC431F1E2615}"/>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3C65E02F-1DED-40BC-A13E-F48ADAAC87F0}"/>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FF1260A7-93E6-4748-94A0-913809C7227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99D31A2-C861-4928-96F0-4FB5320806F4}"/>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01F929E3-F627-496D-89F4-5E73F82A720F}"/>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2A35E13C-28D2-4BE9-9C08-F9FA087E093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5CABD6D-02A1-4361-B819-6333D4FD0520}"/>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36A3A479-516D-4997-A6E8-5D3CAC0DE5A0}"/>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9A891DB1-C12F-413D-82C4-388E879193B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EF15CF8-1AAA-4506-9E01-B50666FE2AD4}"/>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7847A915-60DD-4239-9D13-6381B8C70137}"/>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066719D9-1598-46FC-9EB9-6EBB0B0D12D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B3C542C9-DAA8-4898-AA56-6C3691E43A52}"/>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25C1BA1D-12F7-4F23-AE30-90395E4E0F41}"/>
            </a:ext>
          </a:extLst>
        </xdr:cNvPr>
        <xdr:cNvGrpSpPr/>
      </xdr:nvGrpSpPr>
      <xdr:grpSpPr>
        <a:xfrm flipH="1">
          <a:off x="231321" y="136072"/>
          <a:ext cx="962025" cy="1045028"/>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6F465187-8E58-46E5-AE92-A70EC669692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309D2FC6-5F55-4DFE-B0FD-8C9FB40E3786}"/>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i\proposal\SHARE\CAMCO\LOADING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inafp03\Users\Documents%20and%20Settings\KMRAO\Local%20Settings\Temporary%20Internet%20Files\OLK10\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errapp71\RiauPulp(FC&amp;ACC-Group)\Fiber-FA\Management%20Report\Fiber%20Nursery\2014\January%2014\Cost%20Seedling%20Pmbg%20Prod%2013.02.201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Interno\Plan&amp;Control\Reports\2010\Controling%20Reports\Forecast_2010\Redu&#231;&#227;o%20de%20Custo\Arquivos%20Excel%20Sateri\Conversion%20Cost%20Reduction%20BSC_rev1%20Ou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gs1\c\Documents%20and%20Settings\PMARIA\Start%20Menu\ACCOUNT\PROGR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ns2\e\Documents%20and%20Settings\KNS\My%20Documents\My%20eBooks\Dokumen%20Pinem\Excel\Report%20Schedule\Executif%20Comunication%20Meeting\Comment%20Account%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ns2\E\My%20Document\Dokumen%20Pinem\Excel\Report%20Schedule\SPB%20-%20Signing.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ocuments%20and%20Settings\nurhadi.DUMAI\My%20Documents\sounding%20report\Documents%20and%20Settings\Andy-16-oct-2000\Remeasurement\AAJ\FA%20Tg%20balai%20restate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Kbd4\C\LUK-KBD\2007\LUK-OP\LUK(B)-KTR1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10160\Pasta%20Gerencial%202002\Tania\Setor%20Financeiro\cenar.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hastrifps01\Documents%20and%20Settings\lfreitas\Local%20Settings\Temporary%20Internet%20Files\OLK65\Auditoria\Clientes\COSERN\Auditoria%20Final%2031.12.04\T&#237;tulos\5313%20Recomposi&#231;&#227;o%20tarif&#225;ria%20do%20racionamento%20Combined%20Lead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Documents%20and%20Settings\KMRAO\Local%20Settings\Temporary%20Internet%20Files\OLK10\B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Worksheet%20in%20%20%202262%20Balan&#231;o%20e%20DRE%20-%20Lenobetao"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T:\Cost%20Control\1.%20Yearwise%20Data\1.10.%202014\Budget%202014\Budget%20Phase%203\FiberOne\Budget_Presented%20to%20Chairman\Summary%20All%20Excel%20(Part%2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nts%20and%20Settings\suhdi\Local%20Settings\Temporary%20Internet%20Files\OLK243\Documents%20and%20Settings\KMRAO\Local%20Settings\Temporary%20Internet%20Files\OLK10\B1.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20"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hkieli02\Documents\Myyntiprojektit\Lwarcel-RGE\1335099-1_LwarcelRB%2019032019.xlsb"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hastrifps01\Documents%20and%20Settings\lfreitas\Local%20Settings\Temporary%20Internet%20Files\OLK65\My%20Documents\Clientes\COSERN\Emprestimos%20e%20financiamentos\6311%20Encargos%20de%20d&#237;vida%20Combined%20Leadshee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DOCUME~1\Fabio\CONFIG~1\Temp\Rar$DI00.750\DOCUME~1\bclaess\LOCALS~1\Temp\2001Templates.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Worksheet%20in%205331%20Contas%20a%20Receber"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orksheet%20in%206000%20Mapa%20de%20empr&#233;stimos%20e%20financiamento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Worksheet%20in%206340%20Empr&#233;stimos%20e%20financiamentos%20Combined%20Leadshee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erpec_irmans\my%20documents\SYAMSUL\PERENC~1\RAPP\ROAD\EE-SpLago-Kerinci-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Brsvrfs01\AUD\Transfer&#234;ncia\Kenya%20Pen%20drive\2231%201%20LizConstru&#231;&#245;es%20Rel%20Dez%20Fin%20-%2031.12.05.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orksheet%20in%205610%20Imobilizado%20-%20Leadsheet%20(GCLyra%202002)"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Worksheet%20in%20(C)%201602%20Revis&#227;o%20anal&#237;tica%202o%20ITR%20-%2030%2006"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6340%20Emprestimos%20e%20Finaciamentos_CP"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Worksheet%20in%206340%20Empr&#233;stimos%20e%20financiamento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CELPAV/NOV96/CELPAV/COMPPRO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brcfs02\RGEFSADM\Budget2005\SECTOR%20%20COMPLEX\COMPLEX%200512\Dec%20Fiber%20FRM%20data%20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jstridata\ProfileData\Documents%20and%20Settings\KMRAO\Local%20Settings\Temporary%20Internet%20Files\OLK10\B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jstridata\PT_Homedir\Documents%20and%20Settings\KMRAO\Local%20Settings\Temporary%20Internet%20Files\OLK10\B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KMRAO\Local%20Settings\Temporary%20Internet%20Files\OLK10\B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JPHuang\Financial%20Model\Project%20Sparks\Latest%20version\Base-Ogden%20(10-5-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indir"/>
      <sheetName val="Equip"/>
      <sheetName val="labor"/>
      <sheetName val="LOADDAT"/>
      <sheetName val="cvlRKYS"/>
      <sheetName val="Bare Summary"/>
      <sheetName val="Conn. Lib"/>
      <sheetName val="Memb Schd"/>
      <sheetName val="HPP"/>
      <sheetName val="name"/>
      <sheetName val="Analisa"/>
      <sheetName val="ESCON"/>
      <sheetName val="XREF"/>
      <sheetName val="CBD"/>
      <sheetName val="NAMES"/>
      <sheetName val="PConsCS"/>
      <sheetName val="dia-in"/>
      <sheetName val="TBM"/>
      <sheetName val="STR"/>
      <sheetName val="IPL_SCHEDULE"/>
      <sheetName val="AN_KSN"/>
      <sheetName val="Harga"/>
      <sheetName val="Kantor"/>
      <sheetName val="LOADING2"/>
      <sheetName val="Cash Flow bulanan"/>
      <sheetName val="RAB AR&amp;STR"/>
      <sheetName val="HARGA MATERIAL"/>
      <sheetName val="villa"/>
      <sheetName val="SEX"/>
      <sheetName val="H.Satuan"/>
      <sheetName val="Cover Daf_2"/>
      <sheetName val="GSMTOWER"/>
      <sheetName val="PPC"/>
      <sheetName val="AC"/>
      <sheetName val="Upah"/>
      <sheetName val="Matrl"/>
      <sheetName val="A"/>
      <sheetName val="Estimate"/>
      <sheetName val="01A- RAB"/>
      <sheetName val="DATA HARGA"/>
      <sheetName val="BQ STP 35 M3 A&amp;B"/>
      <sheetName val="DETAIL RAP"/>
      <sheetName val="Week9-Feb    "/>
      <sheetName val="I-ME"/>
      <sheetName val="Steel-Twr"/>
      <sheetName val="rab - persiapan &amp; lantai-1"/>
      <sheetName val="MASTER R1"/>
      <sheetName val="Pipe"/>
      <sheetName val="valve-20k"/>
      <sheetName val="valve"/>
      <sheetName val="Dafmat"/>
      <sheetName val="SITE-E"/>
      <sheetName val="Job Data"/>
      <sheetName val="DB_ET200(R. A)"/>
      <sheetName val="Div2"/>
      <sheetName val="Cov_bid"/>
      <sheetName val="BoQ"/>
      <sheetName val="THREE PASS"/>
      <sheetName val="vessel weight"/>
      <sheetName val="Proc_REK_1"/>
      <sheetName val="Mob"/>
      <sheetName val="D7"/>
      <sheetName val="I-KAMAR"/>
      <sheetName val="Perm. Test"/>
      <sheetName val="Bunga"/>
      <sheetName val="Rate"/>
      <sheetName val="tifico"/>
      <sheetName val="Cover"/>
      <sheetName val="struktur tdk dipakai"/>
      <sheetName val="Rekap Addendum"/>
      <sheetName val="BAG-2"/>
      <sheetName val="BAG_2"/>
      <sheetName val="TU"/>
      <sheetName val="대비표"/>
      <sheetName val="Harsat"/>
      <sheetName val="Rekapitulasi"/>
      <sheetName val="TOTAL  "/>
      <sheetName val="SAP"/>
      <sheetName val="forecast CF Plan REV.1 "/>
      <sheetName val="RKP"/>
      <sheetName val="MarkUp"/>
      <sheetName val="RAB"/>
      <sheetName val="Project_P"/>
      <sheetName val="Rek_Div"/>
      <sheetName val="jobhist"/>
      <sheetName val="Peralatan"/>
      <sheetName val="Personnel"/>
      <sheetName val=" schedule AMD-2 Rev III"/>
      <sheetName val="Productivity"/>
      <sheetName val="civil-yin"/>
      <sheetName val="BILL"/>
      <sheetName val="Scheme Mob."/>
      <sheetName val="data_val"/>
      <sheetName val="Labor Rate"/>
      <sheetName val="SUM"/>
      <sheetName val="PLUMBING"/>
      <sheetName val="Bare_Summary"/>
      <sheetName val="Memb_Schd"/>
      <sheetName val="Conn__Lib"/>
      <sheetName val="Cash_Flow_bulanan"/>
      <sheetName val="RAB_AR&amp;STR"/>
      <sheetName val="Man Power"/>
      <sheetName val="TOWN"/>
      <sheetName val="DAF_2"/>
      <sheetName val="Bahan"/>
      <sheetName val="arab"/>
      <sheetName val="RESUME"/>
      <sheetName val="Pt"/>
      <sheetName val="Kuantitas &amp; Harga"/>
      <sheetName val="DHSD"/>
      <sheetName val="Notes"/>
      <sheetName val="REF.ONLY"/>
      <sheetName val="ITEM OF WORK"/>
      <sheetName val="Summary"/>
      <sheetName val="TIM"/>
      <sheetName val="Akomodasi"/>
      <sheetName val="Data"/>
      <sheetName val="ANHAR"/>
      <sheetName val="SUBCON"/>
      <sheetName val="INPUT DATAS"/>
      <sheetName val="MP_PLAN"/>
      <sheetName val="CASH"/>
      <sheetName val="집계표(OPTION)"/>
      <sheetName val="Links"/>
      <sheetName val="C"/>
      <sheetName val="VINTHIA"/>
      <sheetName val="2010-2019补助明细"/>
      <sheetName val="vlookup reference"/>
      <sheetName val="Analisa Harga Satuan"/>
      <sheetName val="Up &amp; bhn"/>
      <sheetName val="kontrak"/>
      <sheetName val="GAGAL PROD"/>
      <sheetName val="BQ Rev. 0"/>
      <sheetName val="Daf Pekerjaan"/>
      <sheetName val="ETo"/>
      <sheetName val="DATA PROYEK"/>
      <sheetName val="B. PERSONIL"/>
      <sheetName val="Lamp-4 Sat-Das"/>
      <sheetName val="SchC"/>
      <sheetName val="SewAlat"/>
      <sheetName val="Alat"/>
      <sheetName val="Vibro_Roller"/>
      <sheetName val="Sheet2"/>
      <sheetName val="Sheet3"/>
      <sheetName val="koef"/>
      <sheetName val="SCH"/>
      <sheetName val="LAMA (wilayah 4)"/>
      <sheetName val="UPH,BHN,ALT"/>
      <sheetName val="SDMTA"/>
      <sheetName val="bq"/>
      <sheetName val="#REF"/>
      <sheetName val="Valuation"/>
      <sheetName val="Mark Up"/>
      <sheetName val="SUM ME"/>
      <sheetName val="anal SNI"/>
      <sheetName val="bahan SNI"/>
      <sheetName val="THREE_PASS"/>
      <sheetName val="vessel_weight"/>
      <sheetName val="Perm__Test"/>
      <sheetName val="struktur_tdk_dipakai"/>
      <sheetName val="HARGA_MATERIAL"/>
      <sheetName val="H_Satuan"/>
      <sheetName val="Cover_Daf_2"/>
      <sheetName val="01A-_RAB"/>
      <sheetName val="DATA_HARGA"/>
      <sheetName val="BQ_STP_35_M3_A&amp;B"/>
      <sheetName val="DETAIL_RAP"/>
      <sheetName val="Week9-Feb____"/>
      <sheetName val="rab_-_persiapan_&amp;_lantai-1"/>
      <sheetName val="MASTER_R1"/>
      <sheetName val="_schedule_AMD-2_Rev_III"/>
      <sheetName val="GAGAL_PROD"/>
      <sheetName val="Volume"/>
      <sheetName val="4.04"/>
      <sheetName val="Bid Summary"/>
      <sheetName val="HARGA SATUAN"/>
      <sheetName val="5-ALAT(1)"/>
      <sheetName val="4-Basic Price"/>
      <sheetName val="12+900"/>
      <sheetName val="AHS"/>
      <sheetName val="Galian 1"/>
      <sheetName val="Adendum Struktur "/>
      <sheetName val="Addendum Arsitektur "/>
      <sheetName val="Addensum ME "/>
      <sheetName val="Addendum Site Development "/>
      <sheetName val="besi terbaru "/>
      <sheetName val="besi"/>
      <sheetName val="bekisting terbaru "/>
      <sheetName val="bekisting"/>
      <sheetName val="beton terbaru "/>
      <sheetName val="beton"/>
      <sheetName val="Plafond Lantai 1"/>
      <sheetName val="Plafond lantai 2"/>
      <sheetName val="keramik lantai 1"/>
      <sheetName val="keramik lantai 2"/>
      <sheetName val="kusen"/>
      <sheetName val="Plafond 1"/>
      <sheetName val="Plafond 2"/>
      <sheetName val="HB "/>
      <sheetName val="Summary "/>
      <sheetName val="Work Volume Elec"/>
      <sheetName val="List"/>
      <sheetName val="COST"/>
      <sheetName val="RAB.SEKRETARIAT (1)"/>
      <sheetName val="RAB (OK)"/>
      <sheetName val="TTL"/>
      <sheetName val="Sheet1"/>
      <sheetName val="Ch"/>
      <sheetName val="Perhitungan RAB"/>
      <sheetName val="F1c DATA ADM6"/>
      <sheetName val="SD"/>
      <sheetName val="Komposisi"/>
      <sheetName val="AHS Aspal"/>
      <sheetName val="AHS Marka"/>
      <sheetName val="Analisa lampu"/>
      <sheetName val="REKAP"/>
      <sheetName val="jadwal"/>
      <sheetName val="Usulan"/>
      <sheetName val="2153-101"/>
      <sheetName val="1.B"/>
      <sheetName val="Prod"/>
      <sheetName val="SAP-KAB &amp; PAN-Buil"/>
      <sheetName val="TM"/>
      <sheetName val="KUNCI"/>
      <sheetName val="1-BGN"/>
      <sheetName val="IKK"/>
      <sheetName val="ILM"/>
      <sheetName val="IM"/>
      <sheetName val="BTB 2018"/>
      <sheetName val="DIV1"/>
      <sheetName val="SCHEDULE"/>
      <sheetName val="Agregat Halus &amp; Kasar"/>
      <sheetName val="Breakdown Equipment"/>
      <sheetName val="Equipment (2)"/>
      <sheetName val="S CURVE"/>
      <sheetName val="DKH"/>
      <sheetName val="BASIC"/>
      <sheetName val="Urai _Resap pengikat"/>
      <sheetName val="BAG-III"/>
      <sheetName val="Hrg.Sat"/>
      <sheetName val="TB"/>
      <sheetName val="Spec ME"/>
      <sheetName val="NP 7"/>
      <sheetName val="Memb_Schd1"/>
      <sheetName val="Bare_Summary1"/>
      <sheetName val="Conn__Lib1"/>
      <sheetName val="Cash_Flow_bulanan1"/>
      <sheetName val="RAB_AR&amp;STR1"/>
      <sheetName val="Rekap_Addendum"/>
      <sheetName val="TOTAL__"/>
      <sheetName val="SUM_ME"/>
      <sheetName val="Harga Mat "/>
      <sheetName val="Panel"/>
      <sheetName val="dongia (2)"/>
      <sheetName val="LKVL-CK-HT-GD1"/>
      <sheetName val="giathanh1"/>
      <sheetName val="chitimc"/>
      <sheetName val="THPDMoi  (2)"/>
      <sheetName val="gtrinh"/>
      <sheetName val="phuluc1"/>
      <sheetName val="TONG HOP VL-NC"/>
      <sheetName val="lam-moi"/>
      <sheetName val="chitiet"/>
      <sheetName val="TONGKE3p "/>
      <sheetName val="TH VL, NC, DDHT Thanhphuoc"/>
      <sheetName val="DONGIA"/>
      <sheetName val="thao-go"/>
      <sheetName val="DON GIA"/>
      <sheetName val="TONGKE-HT"/>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Input Data"/>
      <sheetName val="BasicPrice"/>
      <sheetName val="Rkp1"/>
      <sheetName val="61005"/>
      <sheetName val="61006"/>
      <sheetName val="61007"/>
      <sheetName val="61008"/>
      <sheetName val="Hsat-A"/>
      <sheetName val="04"/>
      <sheetName val="07"/>
      <sheetName val="08"/>
      <sheetName val="05"/>
      <sheetName val="06"/>
      <sheetName val="HSD"/>
      <sheetName val="MC-01"/>
      <sheetName val="Uba"/>
      <sheetName val="Prod 15-1- Rekap 1"/>
      <sheetName val="Rekap Biaya"/>
      <sheetName val="10"/>
      <sheetName val="5"/>
      <sheetName val="Cash Flow"/>
      <sheetName val="harga dasar T-M-A"/>
      <sheetName val="Basic Price"/>
      <sheetName val="HS1"/>
      <sheetName val="PP"/>
      <sheetName val="Sales Parameter"/>
      <sheetName val="TL"/>
      <sheetName val="BQ-E20-02(Rp)"/>
      <sheetName val="HSBU ANA"/>
      <sheetName val="Harga Bahan"/>
      <sheetName val="HSA &amp; PAB"/>
      <sheetName val="Harga Upah "/>
      <sheetName val="Upah "/>
      <sheetName val="work shop"/>
      <sheetName val="JAD-PEL"/>
      <sheetName val="DB"/>
      <sheetName val="COA"/>
      <sheetName val="ɔOWN"/>
      <sheetName val="౅To"/>
      <sheetName val="၁lat"/>
      <sheetName val="蘣REF"/>
      <sheetName val="Twr (15)"/>
      <sheetName val="CALC"/>
      <sheetName val="Parameter"/>
      <sheetName val="BOQ Rekap"/>
      <sheetName val="D-Bahan &amp; Upah"/>
      <sheetName val="Transfer"/>
      <sheetName val="Sch-5"/>
      <sheetName val="Inds &amp; For"/>
      <sheetName val="costing_CV"/>
      <sheetName val="RAB Intrn (Approved)"/>
      <sheetName val="PLTU 1 Kalteng EXT"/>
      <sheetName val="PLTU 1 Kalteng EXT (2)"/>
      <sheetName val="Harsat EXT"/>
      <sheetName val="Kode Pekerjaan"/>
      <sheetName val="kont anak1"/>
      <sheetName val="INF"/>
      <sheetName val="List H.Bahan&amp;Upah"/>
      <sheetName val="A.HARSAT ARS"/>
      <sheetName val="anal_hs"/>
      <sheetName val="info"/>
      <sheetName val="MATERIAL"/>
      <sheetName val="BOQ (Diisi dulu))"/>
      <sheetName val="ANALISA SNI'13 "/>
      <sheetName val="SAT_BHN"/>
      <sheetName val="HRG BAHAN &amp; UPAH okk"/>
      <sheetName val="Analis Kusen okk"/>
      <sheetName val="UMUM"/>
      <sheetName val="손익차9월2"/>
      <sheetName val="Fire Fighting"/>
      <sheetName val="351BQMCN"/>
      <sheetName val="U,B"/>
      <sheetName val="L-TIGA"/>
      <sheetName val="L_TIGA"/>
      <sheetName val="kalkulasi"/>
      <sheetName val="vol_1"/>
      <sheetName val="pricing"/>
      <sheetName val="PESANTREN"/>
      <sheetName val="G"/>
      <sheetName val="Curup"/>
      <sheetName val="Prabu"/>
      <sheetName val="On Time"/>
      <sheetName val="GALIAN MEKANIS"/>
      <sheetName val="L-4a,b"/>
      <sheetName val="dongia _2_"/>
      <sheetName val="lam_moi"/>
      <sheetName val="THPDMoi  _2_"/>
      <sheetName val="_REF"/>
      <sheetName val="thao_go"/>
      <sheetName val="CHITIET VL_NC"/>
      <sheetName val="CHITIET VL_NC_TT _1p"/>
      <sheetName val="CHITIET VL_NC_TT_3p"/>
      <sheetName val="TONGKE_HT"/>
      <sheetName val="t_h HA THE"/>
      <sheetName val="KPVC_BD "/>
      <sheetName val="VCV_BE_TONG"/>
      <sheetName val="D&amp;W"/>
      <sheetName val="CAB 2"/>
      <sheetName val="304_06"/>
      <sheetName val="Bill rekap"/>
      <sheetName val="anal rab"/>
      <sheetName val="7. Comparison of Asphalt etc"/>
      <sheetName val="7a. Compar.Asphalt (Machine)"/>
      <sheetName val="4.Equipment Cost"/>
      <sheetName val="1. Coeficient"/>
      <sheetName val="6. Comparison of Sand Volume"/>
      <sheetName val="5a. Excav. (Machine)"/>
      <sheetName val="2. Coeficient butt fushion"/>
      <sheetName val="BQMPALOC"/>
      <sheetName val="Bill of Qty MEP"/>
      <sheetName val="304-06"/>
      <sheetName val="Harga Satuan Bahan"/>
      <sheetName val="Kuantitas"/>
      <sheetName val="Metode"/>
      <sheetName val="Sat-Rap"/>
      <sheetName val="Master Edit"/>
      <sheetName val="Div8"/>
      <sheetName val="Div3"/>
      <sheetName val="Div5"/>
      <sheetName val="THREE_PASS1"/>
      <sheetName val="vessel_weight1"/>
      <sheetName val="Perm__Test1"/>
      <sheetName val="struktur_tdk_dipakai1"/>
      <sheetName val="GAGAL_PROD1"/>
      <sheetName val="HARGA_MATERIAL1"/>
      <sheetName val="H_Satuan1"/>
      <sheetName val="Cover_Daf_21"/>
      <sheetName val="01A-_RAB1"/>
      <sheetName val="DATA_HARGA1"/>
      <sheetName val="BQ_STP_35_M3_A&amp;B1"/>
      <sheetName val="DETAIL_RAP1"/>
      <sheetName val="Week9-Feb____1"/>
      <sheetName val="rab_-_persiapan_&amp;_lantai-11"/>
      <sheetName val="MASTER_R11"/>
      <sheetName val="_schedule_AMD-2_Rev_III1"/>
      <sheetName val="Up_&amp;_bhn"/>
      <sheetName val="4_04"/>
      <sheetName val="Kuantitas_&amp;_Harga"/>
      <sheetName val="Analisa_Harga_Satuan"/>
      <sheetName val="ITEM_OF_WORK"/>
      <sheetName val="Man_Power"/>
      <sheetName val="BQ_Rev__0"/>
      <sheetName val="Daf_Pekerjaan"/>
      <sheetName val="DATA_PROYEK"/>
      <sheetName val="B__PERSONIL"/>
      <sheetName val="Lamp-4_Sat-Das"/>
      <sheetName val="LAMA_(wilayah_4)"/>
      <sheetName val="Galian_1"/>
      <sheetName val="F1c_DATA_ADM6"/>
      <sheetName val="AHS_Aspal"/>
      <sheetName val="AHS_Marka"/>
      <sheetName val="Analisa_lampu"/>
      <sheetName val="4-Basic_Price"/>
      <sheetName val="Scheme_Mob_"/>
      <sheetName val="HB_"/>
      <sheetName val="BASIC_PRICE"/>
      <sheetName val="Agregat_Halus_&amp;_Kasar"/>
      <sheetName val="Breakdown_Equipment"/>
      <sheetName val="Equipment_(2)"/>
      <sheetName val="S_CURVE"/>
      <sheetName val="RAB_(OK)"/>
      <sheetName val="Prod_15-1-_Rekap_1"/>
      <sheetName val="Rekap_Biaya"/>
      <sheetName val="Cash_Flow"/>
      <sheetName val="harga_dasar_T-M-A"/>
      <sheetName val="REF_ONLY"/>
      <sheetName val="dongia_(2)"/>
      <sheetName val="THPDMoi_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Input_Data"/>
      <sheetName val="Labor_Rate"/>
      <sheetName val="Job_Data"/>
      <sheetName val="DB_ET200(R__A)"/>
      <sheetName val="Mark_Up"/>
      <sheetName val="HSBU_ANA"/>
      <sheetName val="Harga_Bahan"/>
      <sheetName val="HSA_&amp;_PAB"/>
      <sheetName val="Harga_Upah_"/>
      <sheetName val="Upah_"/>
      <sheetName val="Bid_Summary"/>
      <sheetName val="HARGA_SATUAN"/>
      <sheetName val="anal_SNI"/>
      <sheetName val="bahan_SNI"/>
      <sheetName val="ｵﾝｰｵﾌ弁"/>
      <sheetName val="HS"/>
      <sheetName val="schtot"/>
      <sheetName val="RAB TOTAL"/>
      <sheetName val="lkalibrasi BENENAIN"/>
      <sheetName val="NP"/>
      <sheetName val="BOQ-Indonesia"/>
      <sheetName val="Input"/>
      <sheetName val="PT."/>
      <sheetName val="Huruf"/>
      <sheetName val="Sal"/>
      <sheetName val="DAF.HRG"/>
      <sheetName val="MAP"/>
      <sheetName val="FO"/>
      <sheetName val="RPP01-6"/>
      <sheetName val="REKAP.1"/>
      <sheetName val="DAF-1"/>
      <sheetName val="#REF!"/>
      <sheetName val="Bare_Summary2"/>
      <sheetName val="Conn__Lib2"/>
      <sheetName val="Memb_Schd2"/>
      <sheetName val="Cash_Flow_bulanan2"/>
      <sheetName val="RAB_AR&amp;STR2"/>
      <sheetName val="Rekap_Addendum1"/>
      <sheetName val="TOTAL__1"/>
      <sheetName val="forecast_CF_Plan_REV_1_"/>
      <sheetName val="INPUT_DATAS"/>
      <sheetName val="vlookup_reference"/>
      <sheetName val="SUM_ME1"/>
      <sheetName val="Adendum_Struktur_"/>
      <sheetName val="Addendum_Arsitektur_"/>
      <sheetName val="Addensum_ME_"/>
      <sheetName val="Addendum_Site_Development_"/>
      <sheetName val="besi_terbaru_"/>
      <sheetName val="bekisting_terbaru_"/>
      <sheetName val="beton_terbaru_"/>
      <sheetName val="Plafond_Lantai_1"/>
      <sheetName val="Plafond_lantai_2"/>
      <sheetName val="keramik_lantai_1"/>
      <sheetName val="keramik_lantai_2"/>
      <sheetName val="Plafond_1"/>
      <sheetName val="Plafond_2"/>
      <sheetName val="Summary_"/>
      <sheetName val="Work_Volume_Elec"/>
      <sheetName val="RAB_SEKRETARIAT_(1)"/>
      <sheetName val="Perhitungan_RAB"/>
      <sheetName val="1_B"/>
      <sheetName val="SAP-KAB_&amp;_PAN-Buil"/>
      <sheetName val="BTB_2018"/>
      <sheetName val="Urai__Resap_pengikat"/>
      <sheetName val="Hrg_Sat"/>
      <sheetName val="Spec_ME"/>
      <sheetName val="NP_7"/>
      <sheetName val="Harga_Mat_"/>
      <sheetName val="Sales_Parameter"/>
      <sheetName val="work_shop"/>
      <sheetName val="USDt_FS(4)"/>
      <sheetName val="terbilang"/>
      <sheetName val="chemcal"/>
      <sheetName val="PNT"/>
      <sheetName val="B"/>
      <sheetName val="ANALISA railing"/>
      <sheetName val="Anal ALat"/>
      <sheetName val="DivVII"/>
      <sheetName val="LEMBAR1"/>
      <sheetName val="LEMBAR2"/>
      <sheetName val="LEMBAR3"/>
      <sheetName val="LEMBAR4"/>
      <sheetName val="LEMBAR5"/>
      <sheetName val="Analisa Quarry"/>
      <sheetName val="5-Peralatan"/>
      <sheetName val="Perm__Test2"/>
      <sheetName val="THREE_PASS2"/>
      <sheetName val="vessel_weight2"/>
      <sheetName val="Kuantitas_&amp;_Harga1"/>
      <sheetName val="HARGA_MATERIAL2"/>
      <sheetName val="H_Satuan2"/>
      <sheetName val="Cover_Daf_22"/>
      <sheetName val="struktur_tdk_dipakai2"/>
      <sheetName val="DATA_PROYEK1"/>
      <sheetName val="B__PERSONIL1"/>
      <sheetName val="Lamp-4_Sat-Das1"/>
      <sheetName val="LAMA_(wilayah_4)1"/>
      <sheetName val="01A-_RAB2"/>
      <sheetName val="DATA_HARGA2"/>
      <sheetName val="BQ_STP_35_M3_A&amp;B2"/>
      <sheetName val="DETAIL_RAP2"/>
      <sheetName val="Week9-Feb____2"/>
      <sheetName val="rab_-_persiapan_&amp;_lantai-12"/>
      <sheetName val="MASTER_R12"/>
      <sheetName val="Galian_11"/>
      <sheetName val="Man_Power1"/>
      <sheetName val="_schedule_AMD-2_Rev_III2"/>
      <sheetName val="GAGAL_PROD2"/>
      <sheetName val="F1c_DATA_ADM61"/>
      <sheetName val="AHS_Aspal1"/>
      <sheetName val="AHS_Marka1"/>
      <sheetName val="Analisa_lampu1"/>
      <sheetName val="Up_&amp;_bhn1"/>
      <sheetName val="4-Basic_Price1"/>
      <sheetName val="Scheme_Mob_1"/>
      <sheetName val="Analisa_Harga_Satuan1"/>
      <sheetName val="4_041"/>
      <sheetName val="ITEM_OF_WORK1"/>
      <sheetName val="Master_Edit"/>
      <sheetName val="Harga_Satuan_Bahan"/>
      <sheetName val="Agregat_Halus_&amp;_Kasar1"/>
      <sheetName val="Breakdown_Equipment1"/>
      <sheetName val="Equipment_(2)1"/>
      <sheetName val="S_CURVE1"/>
      <sheetName val="BQ_Rev__01"/>
      <sheetName val="Daf_Pekerjaan1"/>
      <sheetName val="Mark_Up1"/>
      <sheetName val="REF_ONLY1"/>
      <sheetName val="dongia_(2)1"/>
      <sheetName val="THPDMoi_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KPVC-BD_1"/>
      <sheetName val="Input_Data1"/>
      <sheetName val="HB_1"/>
      <sheetName val="RAB_(OK)1"/>
      <sheetName val="BOQ_(Diisi_dulu))"/>
      <sheetName val="kont_anak1"/>
      <sheetName val="Upah_1"/>
      <sheetName val="HSBU_ANA1"/>
      <sheetName val="Harga_Bahan1"/>
      <sheetName val="HSA_&amp;_PAB1"/>
      <sheetName val="Harga_Upah_1"/>
      <sheetName val="RAB_TOTAL"/>
      <sheetName val="BASIC_PRICE1"/>
      <sheetName val="Bid_Summary1"/>
      <sheetName val="HARGA_SATUAN1"/>
      <sheetName val="anal_SNI1"/>
      <sheetName val="bahan_SNI1"/>
      <sheetName val="Rekap_Biaya1"/>
      <sheetName val="ANALISA_railing"/>
      <sheetName val="Labor_Rate1"/>
      <sheetName val="Job_Data1"/>
      <sheetName val="DB_ET200(R__A)1"/>
      <sheetName val="Prod_15-1-_Rekap_11"/>
      <sheetName val="Cash_Flow1"/>
      <sheetName val="harga_dasar_T-M-A1"/>
      <sheetName val="Anal_ALat"/>
      <sheetName val="lkalibrasi_BENENAIN"/>
      <sheetName val="List_H_Bahan&amp;Upah"/>
      <sheetName val="A_HARSAT_ARS"/>
      <sheetName val="PT_"/>
      <sheetName val="DAF_HRG"/>
      <sheetName val="Analisa_Quarry"/>
      <sheetName val="RAB THP1"/>
      <sheetName val="UPAH DAN BAHAN"/>
      <sheetName val="9 PEK-HARIAN"/>
      <sheetName val="4334-Summary"/>
      <sheetName val="rb-42M"/>
      <sheetName val="rcnpdp"/>
      <sheetName val="1. Rekap Utama"/>
      <sheetName val="CALK_LMA"/>
      <sheetName val="igp-03"/>
      <sheetName val="sdm"/>
      <sheetName val="bbt-1999"/>
      <sheetName val="RPP-6"/>
      <sheetName val="PROD01-1&amp;2"/>
      <sheetName val="PROD02"/>
      <sheetName val="12"/>
      <sheetName val="PipTable"/>
      <sheetName val="Peralatan (2)"/>
      <sheetName val="AHS PL"/>
      <sheetName val="SPREAD SHEET"/>
      <sheetName val="REKAP TOTAL"/>
      <sheetName val="TE TS FA LAN MATV"/>
      <sheetName val="tr-28202"/>
      <sheetName val="jadw"/>
      <sheetName val="( 05 ) UPAH&amp;BHN"/>
      <sheetName val="DATA WP"/>
      <sheetName val="Sheet4"/>
      <sheetName val="61004"/>
      <sheetName val="idx-03"/>
      <sheetName val="hrg uph+bhn"/>
      <sheetName val="HS_TRG"/>
      <sheetName val="kepmenaker150"/>
      <sheetName val="CF WORKSHEET"/>
      <sheetName val="IDX06"/>
      <sheetName val="FKT_PJK"/>
      <sheetName val="Har Sat"/>
      <sheetName val="I_KAMAR"/>
      <sheetName val="COMM"/>
      <sheetName val="FINAL"/>
      <sheetName val="Sumber Daya"/>
      <sheetName val="BOQ INTERN"/>
      <sheetName val="ANALYS EXTERN"/>
      <sheetName val="WELCOME"/>
      <sheetName val="BQ RESO"/>
      <sheetName val="REKAP INDIRECT"/>
      <sheetName val="ORGANIZATION"/>
      <sheetName val="MATRIX"/>
      <sheetName val="SUMMARY IN"/>
      <sheetName val="PROGRAM"/>
      <sheetName val="INDIRECT COST"/>
      <sheetName val="EBP-3"/>
      <sheetName val="EBP-1"/>
      <sheetName val="EBP-2"/>
      <sheetName val="EBP-4"/>
      <sheetName val="3"/>
      <sheetName val="umu"/>
      <sheetName val="2"/>
      <sheetName val="Ana-ALAT"/>
      <sheetName val="4"/>
      <sheetName val="DIV 6"/>
      <sheetName val="DIV 7"/>
      <sheetName val="DAF-3"/>
      <sheetName val="Daf 1"/>
      <sheetName val="keb-BHN"/>
      <sheetName val="POS 1"/>
      <sheetName val="POS 2"/>
      <sheetName val="PIPA REF"/>
      <sheetName val="BJLS"/>
      <sheetName val="Analis harga"/>
      <sheetName val="Spread"/>
      <sheetName val="Harga ALAT"/>
      <sheetName val="Daftar Harga Pekerjaan"/>
      <sheetName val="Upah Tenaga Kerja"/>
      <sheetName val="Bahan Upah"/>
      <sheetName val="Jembatan"/>
      <sheetName val="Div7"/>
      <sheetName val="Informasi"/>
      <sheetName val="Upah,Bah&amp;alat"/>
      <sheetName val="Rencana Anggaran Biaya"/>
      <sheetName val="G5c-G41"/>
      <sheetName val="Basic P"/>
      <sheetName val="An. Alat"/>
      <sheetName val="Analisa HS"/>
      <sheetName val="HPS PC"/>
      <sheetName val="b) Pengalaman Kerja"/>
      <sheetName val="NET Sum"/>
      <sheetName val="Twr_(15)"/>
      <sheetName val="REKAP_1"/>
      <sheetName val="ANALISA_SNI'13_"/>
      <sheetName val="MSTR 200416 PU COGS DIVBAR"/>
      <sheetName val="Inv_NAD"/>
      <sheetName val="Inv_RIAU"/>
      <sheetName val="CONSUMABLE"/>
      <sheetName val="TABEL BAJA"/>
      <sheetName val="STR - 2B"/>
      <sheetName val="Currency Rate"/>
      <sheetName val="Grafik Trend"/>
      <sheetName val="black_out"/>
      <sheetName val="Cash2"/>
      <sheetName val="Z"/>
      <sheetName val="DPKlah"/>
      <sheetName val="COV.GRAND"/>
      <sheetName val="anal"/>
      <sheetName val="DATASHT"/>
      <sheetName val="Cashflow Analysis"/>
      <sheetName val="PR"/>
      <sheetName val="Project Data"/>
      <sheetName val="BOM"/>
      <sheetName val="Breakdown"/>
      <sheetName val="BOQ_Rekap"/>
      <sheetName val="D-Bahan_&amp;_Upah"/>
      <sheetName val="PNT-QUOT-#3"/>
      <sheetName val="COAT&amp;WRAP-QIOT-#3"/>
      <sheetName val="Daftar Kuantitas &amp; Harga"/>
      <sheetName val="Data Info"/>
      <sheetName val="total"/>
      <sheetName val="SAT-BHN"/>
      <sheetName val="DivIV"/>
      <sheetName val="DivV"/>
      <sheetName val="DivVIII"/>
      <sheetName val="DivIII"/>
      <sheetName val="divII"/>
      <sheetName val="rekI"/>
      <sheetName val="mobilisation"/>
      <sheetName val="산근"/>
      <sheetName val="matr aux"/>
      <sheetName val="matr engine"/>
      <sheetName val="jasa rehab"/>
      <sheetName val="jasa pondasi"/>
      <sheetName val="jasa rekon material"/>
      <sheetName val="TRNS-C1"/>
      <sheetName val="TRANS"/>
      <sheetName val="Galian"/>
      <sheetName val="koef-beton"/>
      <sheetName val="GASATAGG.XLS"/>
      <sheetName val="HSUMUM.XLS"/>
      <sheetName val="HSDRAIN.XLS"/>
      <sheetName val="HSTANAH"/>
      <sheetName val="HSBASE"/>
      <sheetName val="HSASPAL"/>
      <sheetName val="HSBETON"/>
      <sheetName val="HSSTRUK"/>
      <sheetName val="HSMISC.XLS"/>
      <sheetName val="Dumtk"/>
      <sheetName val="TIE-INS"/>
      <sheetName val="Anls-Um"/>
      <sheetName val="Kolom"/>
      <sheetName val="Bill of Quantity"/>
      <sheetName val="Pemipaan"/>
      <sheetName val="Mesin"/>
      <sheetName val="Primayudha"/>
      <sheetName val="Marshal"/>
      <sheetName val="Permanent info"/>
      <sheetName val="Tabel"/>
      <sheetName val="HSU"/>
      <sheetName val="12CGOU"/>
      <sheetName val="R"/>
      <sheetName val="EL"/>
      <sheetName val="Daf.Harga-Upah"/>
      <sheetName val="Fin-Bengkel"/>
      <sheetName val="Fin-Showroom"/>
      <sheetName val="Hal_Pagar"/>
      <sheetName val="Str-Bengkel"/>
      <sheetName val="Str-Showroom"/>
      <sheetName val="Daftar Harga Upah dan Bahan"/>
      <sheetName val="2111"/>
      <sheetName val="5503"/>
      <sheetName val="har-sat"/>
      <sheetName val="DAFTAR HARGA"/>
      <sheetName val="ADD 2 (1)"/>
      <sheetName val="schbhn"/>
      <sheetName val="schalt"/>
      <sheetName val="schtng"/>
      <sheetName val="3-DIV2"/>
      <sheetName val="Rumus"/>
      <sheetName val="BQ ARS"/>
      <sheetName val="Daftar Sewa"/>
      <sheetName val="Analisa Alat"/>
      <sheetName val="공사내역"/>
      <sheetName val="Balok"/>
      <sheetName val="Factor"/>
      <sheetName val="BOQ CBM"/>
      <sheetName val="PileCap"/>
      <sheetName val="Elemen Biaya"/>
      <sheetName val="Cost Center"/>
      <sheetName val="Asumsi by Own"/>
      <sheetName val="Catatan"/>
      <sheetName val="Ratios"/>
      <sheetName val="AHSbj"/>
      <sheetName val="ANALISA STR &amp; ARS.KD"/>
      <sheetName val="DAFT_ALAT,UPAH &amp; MAT.KD"/>
      <sheetName val="Customize Your Invoice"/>
      <sheetName val="Invoice"/>
      <sheetName val="TJ1Q47"/>
      <sheetName val="HARGA SATUAN UPAH PEKERJA"/>
      <sheetName val="DAF-4"/>
      <sheetName val="iTEM hARSAT"/>
      <sheetName val="kalibrasi-Tank"/>
      <sheetName val="KWIT"/>
      <sheetName val="U. div 2"/>
      <sheetName val="Div 10"/>
      <sheetName val="RBP1"/>
      <sheetName val="terendah"/>
      <sheetName val="Master 1.0"/>
      <sheetName val="BRD"/>
      <sheetName val="ANALIS ALAT"/>
      <sheetName val="HRG SAT"/>
      <sheetName val="D7(1)"/>
      <sheetName val="Analisa (2)"/>
      <sheetName val="AHSrutin"/>
      <sheetName val="Analisa Upah &amp; Bahan Plum"/>
      <sheetName val="DaftarAn"/>
      <sheetName val="6106"/>
      <sheetName val="Analisa HSP"/>
      <sheetName val="PaintBreak"/>
      <sheetName val="BHN"/>
      <sheetName val="BM"/>
      <sheetName val="Ahs.2"/>
      <sheetName val="Ahs.1"/>
      <sheetName val="2.ALS-TANAH &amp;URG"/>
      <sheetName val="14.ALS-CAT"/>
      <sheetName val="11.ALS-SANITER"/>
      <sheetName val="3.ALS-STR-PDS"/>
      <sheetName val="5&amp;6.ALS-DINDING"/>
      <sheetName val="16.ALS.JL"/>
      <sheetName val="7.ALS-KUDA-KUDA"/>
      <sheetName val="8.P-ATAP"/>
      <sheetName val="10.P-LT&amp;DDG"/>
      <sheetName val="9.ALS-PLAFONT"/>
      <sheetName val="1.ALS-PERSIAPAN"/>
      <sheetName val="17.ALS-saluran+BC"/>
      <sheetName val="Currency_Rate"/>
      <sheetName val="ocean voyage"/>
      <sheetName val="STAFF"/>
      <sheetName val="AN Tdr"/>
      <sheetName val="Analisa "/>
      <sheetName val="Tie Beam"/>
      <sheetName val="AN Beton"/>
      <sheetName val="Plat"/>
      <sheetName val="Electrikal"/>
      <sheetName val="Elektronik"/>
      <sheetName val="Item Kompensasi"/>
      <sheetName val="8LT 12"/>
      <sheetName val="Temp&amp;Site"/>
      <sheetName val="22"/>
      <sheetName val="DAF_1"/>
      <sheetName val="제출계산서"/>
      <sheetName val="Penjumlahan"/>
      <sheetName val="STR(CANCEL)"/>
      <sheetName val="Beton&amp;Perkuatan"/>
      <sheetName val="Tanah&amp;Damija"/>
      <sheetName val="ALAT1"/>
      <sheetName val="Settings"/>
      <sheetName val="tabel berat"/>
      <sheetName val="Cont. Fabrikasi"/>
      <sheetName val="M"/>
      <sheetName val="AKTIVA TETAP"/>
      <sheetName val="Bahan &amp; Upah"/>
      <sheetName val="upah &amp; bahan"/>
      <sheetName val="電源計画"/>
      <sheetName val="Prosentase"/>
      <sheetName val="ALAMAT"/>
      <sheetName val="Ansat"/>
      <sheetName val="analisa print"/>
      <sheetName val="quari"/>
      <sheetName val="Anls_ME Tampil"/>
      <sheetName val="rekap harga satuan pek"/>
      <sheetName val="Cover Daf-2"/>
      <sheetName val="luar"/>
      <sheetName val="rinc hotel"/>
      <sheetName val="rinc fin t4 "/>
      <sheetName val="rinc fin t4  _3_"/>
      <sheetName val="rinc fin t4  _2_"/>
      <sheetName val="Proj'n(Piping Big Crew)"/>
      <sheetName val="D-3 (M)"/>
      <sheetName val="D-7 (M)"/>
      <sheetName val="Standar"/>
      <sheetName val="S.UPAH"/>
      <sheetName val="S.BAHAN"/>
      <sheetName val="BQ-Str"/>
      <sheetName val="DATA UMUM"/>
      <sheetName val="Harga "/>
      <sheetName val="Summary All Punchlist"/>
      <sheetName val="Pack Mat. Mar 21 (3rd P)"/>
      <sheetName val="Bahan "/>
      <sheetName val="Pekerjaan "/>
      <sheetName val="bhn,uph,alt"/>
      <sheetName val="DAF-2"/>
      <sheetName val="Anl"/>
      <sheetName val="WT-LIST"/>
      <sheetName val="rap rinci"/>
      <sheetName val="BOQ All Dicipline"/>
      <sheetName val="BOQ (detail )"/>
      <sheetName val="SUM BOQ"/>
      <sheetName val="skejul"/>
      <sheetName val="MHR-ANLIS"/>
      <sheetName val="BBM-03"/>
      <sheetName val="BAP Exc 320 C-Feb"/>
      <sheetName val="BAP Exc 320 A-Juli"/>
      <sheetName val="Bahan.BQ"/>
      <sheetName val="7.4. ANAL Alat"/>
      <sheetName val="RAB-SPL2"/>
      <sheetName val="B_6"/>
      <sheetName val="B_7"/>
      <sheetName val="B_8"/>
      <sheetName val="B_9"/>
      <sheetName val="B_10 (4)"/>
      <sheetName val="AGG"/>
      <sheetName val="MT"/>
      <sheetName val="RBP2"/>
      <sheetName val="bank"/>
      <sheetName val="BL"/>
      <sheetName val="gaji"/>
      <sheetName val="95삼성급(본사)"/>
      <sheetName val="H-Dasar"/>
      <sheetName val="Daf-Harga"/>
      <sheetName val="JSiar"/>
      <sheetName val="Harga Dasar"/>
      <sheetName val="DAF-5"/>
      <sheetName val="hrg dasar"/>
      <sheetName val="rekap.c"/>
      <sheetName val="Man Power &amp; Comp"/>
      <sheetName val="금액내역서"/>
      <sheetName val="Asumsi"/>
      <sheetName val="HRS"/>
      <sheetName val="ALT"/>
      <sheetName val="H DSR"/>
      <sheetName val="b1"/>
      <sheetName val="7a"/>
      <sheetName val="Matr'l"/>
      <sheetName val="Harga Spare Part"/>
      <sheetName val="AnalisaSIPIL RIIL"/>
      <sheetName val="6PILE  (돌출)"/>
      <sheetName val="Net Cash Table"/>
      <sheetName val="Cash Out Table"/>
      <sheetName val="COM_DRUM"/>
      <sheetName val="MK"/>
      <sheetName val="Karung"/>
      <sheetName val="TON  per Jam"/>
      <sheetName val="Har-sat finish"/>
      <sheetName val="SKEDUL AV-05"/>
      <sheetName val="Bare_Summary3"/>
      <sheetName val="Conn__Lib3"/>
      <sheetName val="Memb_Schd3"/>
      <sheetName val="Cash_Flow_bulanan3"/>
      <sheetName val="RAB_AR&amp;STR3"/>
      <sheetName val="HARGA_MATERIAL3"/>
      <sheetName val="H_Satuan3"/>
      <sheetName val="Cover_Daf_23"/>
      <sheetName val="01A-_RAB3"/>
      <sheetName val="DATA_HARGA3"/>
      <sheetName val="BQ_STP_35_M3_A&amp;B3"/>
      <sheetName val="DETAIL_RAP3"/>
      <sheetName val="Week9-Feb____3"/>
      <sheetName val="rab_-_persiapan_&amp;_lantai-13"/>
      <sheetName val="MASTER_R13"/>
      <sheetName val="Job_Data2"/>
      <sheetName val="DB_ET200(R__A)2"/>
      <sheetName val="THREE_PASS3"/>
      <sheetName val="vessel_weight3"/>
      <sheetName val="Perm__Test3"/>
      <sheetName val="struktur_tdk_dipakai3"/>
      <sheetName val="Rekap_Addendum2"/>
      <sheetName val="TOTAL__2"/>
      <sheetName val="forecast_CF_Plan_REV_1_1"/>
      <sheetName val="_schedule_AMD-2_Rev_III3"/>
      <sheetName val="Scheme_Mob_2"/>
      <sheetName val="Labor_Rate2"/>
      <sheetName val="Man_Power2"/>
      <sheetName val="Kuantitas_&amp;_Harga2"/>
      <sheetName val="REF_ONLY2"/>
      <sheetName val="ITEM_OF_WORK2"/>
      <sheetName val="INPUT_DATAS1"/>
      <sheetName val="vlookup_reference1"/>
      <sheetName val="Analisa_Harga_Satuan2"/>
      <sheetName val="Up_&amp;_bhn2"/>
      <sheetName val="GAGAL_PROD3"/>
      <sheetName val="BQ_Rev__02"/>
      <sheetName val="Daf_Pekerjaan2"/>
      <sheetName val="DATA_PROYEK2"/>
      <sheetName val="B__PERSONIL2"/>
      <sheetName val="Lamp-4_Sat-Das2"/>
      <sheetName val="LAMA_(wilayah_4)2"/>
      <sheetName val="Mark_Up2"/>
      <sheetName val="SUM_ME2"/>
      <sheetName val="anal_SNI2"/>
      <sheetName val="bahan_SNI2"/>
      <sheetName val="4_042"/>
      <sheetName val="Bid_Summary2"/>
      <sheetName val="HARGA_SATUAN2"/>
      <sheetName val="4-Basic_Price2"/>
      <sheetName val="Galian_12"/>
      <sheetName val="Adendum_Struktur_1"/>
      <sheetName val="Addendum_Arsitektur_1"/>
      <sheetName val="Addensum_ME_1"/>
      <sheetName val="Addendum_Site_Development_1"/>
      <sheetName val="besi_terbaru_1"/>
      <sheetName val="bekisting_terbaru_1"/>
      <sheetName val="beton_terbaru_1"/>
      <sheetName val="Plafond_Lantai_11"/>
      <sheetName val="Plafond_lantai_21"/>
      <sheetName val="keramik_lantai_11"/>
      <sheetName val="keramik_lantai_21"/>
      <sheetName val="Plafond_11"/>
      <sheetName val="Plafond_21"/>
      <sheetName val="HB_2"/>
      <sheetName val="Summary_1"/>
      <sheetName val="Work_Volume_Elec1"/>
      <sheetName val="RAB_SEKRETARIAT_(1)1"/>
      <sheetName val="RAB_(OK)2"/>
      <sheetName val="Perhitungan_RAB1"/>
      <sheetName val="F1c_DATA_ADM62"/>
      <sheetName val="AHS_Aspal2"/>
      <sheetName val="AHS_Marka2"/>
      <sheetName val="Analisa_lampu2"/>
      <sheetName val="1_B1"/>
      <sheetName val="SAP-KAB_&amp;_PAN-Buil1"/>
      <sheetName val="BTB_20181"/>
      <sheetName val="Agregat_Halus_&amp;_Kasar2"/>
      <sheetName val="Breakdown_Equipment2"/>
      <sheetName val="Equipment_(2)2"/>
      <sheetName val="S_CURVE2"/>
      <sheetName val="Urai__Resap_pengikat1"/>
      <sheetName val="Hrg_Sat1"/>
      <sheetName val="Spec_ME1"/>
      <sheetName val="NP_71"/>
      <sheetName val="Harga_Mat_1"/>
      <sheetName val="dongia_(2)2"/>
      <sheetName val="THPDMoi_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KPVC-BD_2"/>
      <sheetName val="Input_Data2"/>
      <sheetName val="Prod_15-1-_Rekap_12"/>
      <sheetName val="Rekap_Biaya2"/>
      <sheetName val="Cash_Flow2"/>
      <sheetName val="harga_dasar_T-M-A2"/>
      <sheetName val="Sales_Parameter1"/>
      <sheetName val="HSBU_ANA2"/>
      <sheetName val="Harga_Bahan2"/>
      <sheetName val="HSA_&amp;_PAB2"/>
      <sheetName val="Harga_Upah_2"/>
      <sheetName val="Upah_2"/>
      <sheetName val="work_shop1"/>
      <sheetName val="Twr_(15)1"/>
      <sheetName val="BOQ_Rekap1"/>
      <sheetName val="D-Bahan_&amp;_Upah1"/>
      <sheetName val="Inds_&amp;_For"/>
      <sheetName val="RAB_Intrn_(Approved)"/>
      <sheetName val="PLTU_1_Kalteng_EXT"/>
      <sheetName val="PLTU_1_Kalteng_EXT_(2)"/>
      <sheetName val="Harsat_EXT"/>
      <sheetName val="Kode_Pekerjaan"/>
      <sheetName val="kont_anak11"/>
      <sheetName val="List_H_Bahan&amp;Upah1"/>
      <sheetName val="A_HARSAT_ARS1"/>
      <sheetName val="BOQ_(Diisi_dulu))1"/>
      <sheetName val="ANALISA_SNI'13_1"/>
      <sheetName val="HRG_BAHAN_&amp;_UPAH_okk"/>
      <sheetName val="Analis_Kusen_okk"/>
      <sheetName val="Fire_Fighting"/>
      <sheetName val="On_Time"/>
      <sheetName val="GALIAN_MEKANIS"/>
      <sheetName val="dongia__2_"/>
      <sheetName val="THPDMoi___2_"/>
      <sheetName val="CHITIET_VL_NC"/>
      <sheetName val="CHITIET_VL_NC_TT__1p"/>
      <sheetName val="CHITIET_VL_NC_TT_3p"/>
      <sheetName val="t_h_HA_THE"/>
      <sheetName val="KPVC_BD_"/>
      <sheetName val="CAB_2"/>
      <sheetName val="Bill_rekap"/>
      <sheetName val="anal_rab"/>
      <sheetName val="7__Comparison_of_Asphalt_etc"/>
      <sheetName val="7a__Compar_Asphalt_(Machine)"/>
      <sheetName val="4_Equipment_Cost"/>
      <sheetName val="1__Coeficient"/>
      <sheetName val="6__Comparison_of_Sand_Volume"/>
      <sheetName val="5a__Excav__(Machine)"/>
      <sheetName val="2__Coeficient_butt_fushion"/>
      <sheetName val="Bill_of_Qty_MEP"/>
      <sheetName val="Harga_Satuan_Bahan1"/>
      <sheetName val="Master_Edit1"/>
      <sheetName val="RAB_TOTAL1"/>
      <sheetName val="lkalibrasi_BENENAIN1"/>
      <sheetName val="PT_1"/>
      <sheetName val="DAF_HRG1"/>
      <sheetName val="REKAP_11"/>
      <sheetName val="ANALISA_railing1"/>
      <sheetName val="Anal_ALat1"/>
      <sheetName val="Analisa_Quarry1"/>
      <sheetName val="RAB_THP1"/>
      <sheetName val="UPAH_DAN_BAHAN"/>
      <sheetName val="9_PEK-HARIAN"/>
      <sheetName val="1__Rekap_Utama"/>
      <sheetName val="Peralatan_(2)"/>
      <sheetName val="AHS_PL"/>
      <sheetName val="SPREAD_SHEET"/>
      <sheetName val="REKAP_TOTAL"/>
      <sheetName val="TE_TS_FA_LAN_MATV"/>
      <sheetName val="(_05_)_UPAH&amp;BHN"/>
      <sheetName val="DATA_WP"/>
      <sheetName val="hrg_uph+bhn"/>
      <sheetName val="CF_WORKSHEET"/>
      <sheetName val="Har_Sat"/>
      <sheetName val="Sumber_Daya"/>
      <sheetName val="BOQ_INTERN"/>
      <sheetName val="ANALYS_EXTERN"/>
      <sheetName val="BQ_RESO"/>
      <sheetName val="REKAP_INDIRECT"/>
      <sheetName val="SUMMARY_IN"/>
      <sheetName val="INDIRECT_COST"/>
      <sheetName val="DIV_6"/>
      <sheetName val="DIV_7"/>
      <sheetName val="POS_1"/>
      <sheetName val="POS_2"/>
      <sheetName val="PIPA_REF"/>
      <sheetName val="Analis_harga"/>
      <sheetName val="Harga_ALAT"/>
      <sheetName val="Daftar_Harga_Pekerjaan"/>
      <sheetName val="Upah_Tenaga_Kerja"/>
      <sheetName val="Bahan_Upah"/>
      <sheetName val="Rencana_Anggaran_Biaya"/>
      <sheetName val="Basic_P"/>
      <sheetName val="An__Alat"/>
      <sheetName val="Analisa_HS"/>
      <sheetName val="HPS_PC"/>
      <sheetName val="b)_Pengalaman_Kerja"/>
      <sheetName val="NET_Sum"/>
      <sheetName val="MSTR_200416_PU_COGS_DIVBAR"/>
      <sheetName val="TABEL_BAJA"/>
      <sheetName val="STR_-_2B"/>
      <sheetName val="Currency_Rate1"/>
      <sheetName val="Grafik_Trend"/>
      <sheetName val="COV_GRAND"/>
      <sheetName val="Cashflow_Analysis"/>
      <sheetName val="Project_Data"/>
      <sheetName val="Daftar_Kuantitas_&amp;_Harga"/>
      <sheetName val="Data_Info"/>
      <sheetName val="matr_aux"/>
      <sheetName val="matr_engine"/>
      <sheetName val="jasa_rehab"/>
      <sheetName val="jasa_pondasi"/>
      <sheetName val="jasa_rekon_material"/>
      <sheetName val="GASATAGG_XLS"/>
      <sheetName val="HSUMUM_XLS"/>
      <sheetName val="HSDRAIN_XLS"/>
      <sheetName val="HSMISC_XLS"/>
      <sheetName val="Bill_of_Quantity"/>
      <sheetName val="Permanent_info"/>
      <sheetName val="Daf_Harga-Upah"/>
      <sheetName val="Daftar_Harga_Upah_dan_Bahan"/>
      <sheetName val="DAFTAR_HARGA"/>
      <sheetName val="ADD_2_(1)"/>
      <sheetName val="BQ_ARS"/>
      <sheetName val="Daftar_Sewa"/>
      <sheetName val="Analisa_Alat"/>
      <sheetName val="BOQ_CBM"/>
      <sheetName val="Elemen_Biaya"/>
      <sheetName val="Cost_Center"/>
      <sheetName val="Asumsi_by_Own"/>
      <sheetName val="ANALISA_STR_&amp;_ARS_KD"/>
      <sheetName val="DAFT_ALAT,UPAH_&amp;_MAT_KD"/>
      <sheetName val="Customize_Your_Invoice"/>
      <sheetName val="HARGA_SATUAN_UPAH_PEKERJA"/>
      <sheetName val="iTEM_hARSAT"/>
      <sheetName val="U__div_2"/>
      <sheetName val="Div_10"/>
      <sheetName val="Master_1_0"/>
      <sheetName val="ANALIS_ALAT"/>
      <sheetName val="Analisa_(2)"/>
      <sheetName val="Analisa_Upah_&amp;_Bahan_Plum"/>
      <sheetName val="Analisa_HSP"/>
      <sheetName val="Ahs_2"/>
      <sheetName val="Ahs_1"/>
      <sheetName val="2_ALS-TANAH_&amp;URG"/>
      <sheetName val="14_ALS-CAT"/>
      <sheetName val="11_ALS-SANITER"/>
      <sheetName val="3_ALS-STR-PDS"/>
      <sheetName val="5&amp;6_ALS-DINDING"/>
      <sheetName val="16_ALS_JL"/>
      <sheetName val="7_ALS-KUDA-KUDA"/>
      <sheetName val="8_P-ATAP"/>
      <sheetName val="10_P-LT&amp;DDG"/>
      <sheetName val="9_ALS-PLAFONT"/>
      <sheetName val="1_ALS-PERSIAPAN"/>
      <sheetName val="17_ALS-saluran+BC"/>
      <sheetName val="ocean_voyage"/>
      <sheetName val="AN_Tdr"/>
      <sheetName val="Analisa_"/>
      <sheetName val="Tie_Beam"/>
      <sheetName val="AN_Beton"/>
      <sheetName val="Item_Kompensasi"/>
      <sheetName val="8LT_12"/>
      <sheetName val="tabel_berat"/>
      <sheetName val="Cont__Fabrikasi"/>
      <sheetName val="Proj'n(Piping_Big_Crew)"/>
      <sheetName val="Anls_ME_Tampil"/>
      <sheetName val="rekap_harga_satuan_pek"/>
      <sheetName val="upah_&amp;_bahan"/>
      <sheetName val="Bahan_&amp;_Upah"/>
      <sheetName val="Cover_Daf-2"/>
      <sheetName val="rinc_hotel"/>
      <sheetName val="rinc_fin_t4_"/>
      <sheetName val="rinc_fin_t4___3_"/>
      <sheetName val="rinc_fin_t4___2_"/>
      <sheetName val="AKTIVA_TETAP"/>
      <sheetName val="analisa_print"/>
      <sheetName val="D-3_(M)"/>
      <sheetName val="D-7_(M)"/>
      <sheetName val="S_UPAH"/>
      <sheetName val="S_BAHAN"/>
      <sheetName val="DATA_UMUM"/>
      <sheetName val="Harga_"/>
      <sheetName val="Summary_All_Punchlist"/>
      <sheetName val="Pack_Mat__Mar_21_(3rd_P)"/>
      <sheetName val="Bahan_"/>
      <sheetName val="Pekerjaan_"/>
      <sheetName val="rap_rinci"/>
      <sheetName val="BOQ_All_Dicipline"/>
      <sheetName val="BOQ_(detail_)"/>
      <sheetName val="SUM_BOQ"/>
      <sheetName val="BAP_Exc_320_C-Feb"/>
      <sheetName val="BAP_Exc_320_A-Juli"/>
      <sheetName val="Bahan_BQ"/>
      <sheetName val="7_4__ANAL_Alat"/>
      <sheetName val="B_10_(4)"/>
      <sheetName val="Harga_Dasar"/>
      <sheetName val="hrg_dasar"/>
      <sheetName val="rekap_c"/>
      <sheetName val="Man_Power_&amp;_Comp"/>
      <sheetName val="H_DSR"/>
      <sheetName val="Harga_Spare_Part"/>
      <sheetName val="AnalisaSIPIL_RIIL"/>
      <sheetName val="6PILE__(돌출)"/>
      <sheetName val="Net_Cash_Table"/>
      <sheetName val="Cash_Out_Table"/>
      <sheetName val="Analisa Electrikal"/>
      <sheetName val="Formulir02"/>
      <sheetName val="REKAP MATI MC IC DES2020"/>
      <sheetName val="QlocSgl"/>
      <sheetName val="r_sm_kin"/>
      <sheetName val="Ex-Rate"/>
      <sheetName val="anal Lamp 4a"/>
      <sheetName val="PersList"/>
      <sheetName val="extern"/>
      <sheetName val="PERALATAN PROYEK GOL III A"/>
      <sheetName val="TEKNIS"/>
      <sheetName val="railing"/>
      <sheetName val="Analisa &amp; Upah"/>
      <sheetName val="Isolasi Luar Dalam"/>
      <sheetName val="Isolasi Luar"/>
      <sheetName val="품셈표"/>
      <sheetName val="MAJOR"/>
      <sheetName val="H.DASAR"/>
      <sheetName val="anal-2"/>
      <sheetName val="MAPP"/>
      <sheetName val="antek"/>
      <sheetName val="usaid"/>
      <sheetName val="ALAT-1"/>
      <sheetName val="DEV-9"/>
      <sheetName val="ALAT-2"/>
      <sheetName val="DEV-10.3"/>
      <sheetName val="an. struktur"/>
      <sheetName val="DIV.3"/>
      <sheetName val="upah bahan"/>
      <sheetName val="HDM"/>
      <sheetName val="MTD"/>
      <sheetName val="HDA"/>
      <sheetName val="HDU"/>
      <sheetName val="analisabudget"/>
      <sheetName val="satuan"/>
      <sheetName val="hs_str"/>
      <sheetName val="AGG, C"/>
      <sheetName val="Action Plan"/>
      <sheetName val="Additional"/>
      <sheetName val="An-str(krgnyr)"/>
      <sheetName val="Hsatuan-OK"/>
      <sheetName val="DEV-10_3"/>
      <sheetName val="REKAP_MATI_MC_IC_DES2020"/>
      <sheetName val="PERALATAN_PROYEK_GOL_III_A"/>
      <sheetName val="upah_bahan"/>
      <sheetName val="DIV_3"/>
      <sheetName val="Bare_Summary4"/>
      <sheetName val="Memb_Schd4"/>
      <sheetName val="Conn__Lib4"/>
      <sheetName val="Cash_Flow_bulanan4"/>
      <sheetName val="RAB_AR&amp;STR4"/>
      <sheetName val="THREE_PASS4"/>
      <sheetName val="vessel_weight4"/>
      <sheetName val="Perm__Test4"/>
      <sheetName val="HARGA_MATERIAL4"/>
      <sheetName val="H_Satuan4"/>
      <sheetName val="Cover_Daf_24"/>
      <sheetName val="01A-_RAB4"/>
      <sheetName val="DATA_HARGA4"/>
      <sheetName val="BQ_STP_35_M3_A&amp;B4"/>
      <sheetName val="DETAIL_RAP4"/>
      <sheetName val="Week9-Feb____4"/>
      <sheetName val="rab_-_persiapan_&amp;_lantai-14"/>
      <sheetName val="MASTER_R14"/>
      <sheetName val="Rekap_Addendum3"/>
      <sheetName val="TOTAL__3"/>
      <sheetName val="struktur_tdk_dipakai4"/>
      <sheetName val="_schedule_AMD-2_Rev_III4"/>
      <sheetName val="GAGAL_PROD4"/>
      <sheetName val="Up_&amp;_bhn3"/>
      <sheetName val="4_043"/>
      <sheetName val="4-Basic_Price3"/>
      <sheetName val="Kuantitas_&amp;_Harga3"/>
      <sheetName val="Agregat_Halus_&amp;_Kasar3"/>
      <sheetName val="Breakdown_Equipment3"/>
      <sheetName val="Equipment_(2)3"/>
      <sheetName val="S_CURVE3"/>
      <sheetName val="Man_Power3"/>
      <sheetName val="REF_ONLY3"/>
      <sheetName val="Job_Data3"/>
      <sheetName val="DB_ET200(R__A)3"/>
      <sheetName val="Rekap_Biaya3"/>
      <sheetName val="AHS_Aspal3"/>
      <sheetName val="AHS_Marka3"/>
      <sheetName val="Analisa_lampu3"/>
      <sheetName val="HB_3"/>
      <sheetName val="Analisa_Harga_Satuan3"/>
      <sheetName val="dongia_(2)3"/>
      <sheetName val="THPDMoi_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KPVC-BD_3"/>
      <sheetName val="Input_Data3"/>
      <sheetName val="Scheme_Mob_3"/>
      <sheetName val="Labor_Rate3"/>
      <sheetName val="Galian_13"/>
      <sheetName val="DATA_PROYEK3"/>
      <sheetName val="B__PERSONIL3"/>
      <sheetName val="Lamp-4_Sat-Das3"/>
      <sheetName val="LAMA_(wilayah_4)3"/>
      <sheetName val="ITEM_OF_WORK3"/>
      <sheetName val="BQ_Rev__03"/>
      <sheetName val="Daf_Pekerjaan3"/>
      <sheetName val="Mark_Up3"/>
      <sheetName val="SUM_ME3"/>
      <sheetName val="Prod_15-1-_Rekap_13"/>
      <sheetName val="Cash_Flow3"/>
      <sheetName val="harga_dasar_T-M-A3"/>
      <sheetName val="RAB_(OK)3"/>
      <sheetName val="Urai__Resap_pengikat2"/>
      <sheetName val="Sales_Parameter2"/>
      <sheetName val="HSBU_ANA3"/>
      <sheetName val="Harga_Bahan3"/>
      <sheetName val="HSA_&amp;_PAB3"/>
      <sheetName val="Harga_Upah_3"/>
      <sheetName val="Upah_3"/>
      <sheetName val="F1c_DATA_ADM63"/>
      <sheetName val="Bid_Summary3"/>
      <sheetName val="anal_SNI3"/>
      <sheetName val="bahan_SNI3"/>
      <sheetName val="Master_Edit2"/>
      <sheetName val="Harga_Satuan_Bahan2"/>
      <sheetName val="RAB_SEKRETARIAT_(1)2"/>
      <sheetName val="lkalibrasi_BENENAIN2"/>
      <sheetName val="kont_anak12"/>
      <sheetName val="BOQ_(Diisi_dulu))2"/>
      <sheetName val="work_shop2"/>
      <sheetName val="Twr_(15)2"/>
      <sheetName val="REKAP_12"/>
      <sheetName val="NP_72"/>
      <sheetName val="Harga_Mat_2"/>
      <sheetName val="ANALISA_SNI'13_2"/>
      <sheetName val="Perhitungan_RAB2"/>
      <sheetName val="RAB_TOTAL2"/>
      <sheetName val="HRG_BAHAN_&amp;_UPAH_okk1"/>
      <sheetName val="Analis_Kusen_okk1"/>
      <sheetName val="List_H_Bahan&amp;Upah2"/>
      <sheetName val="A_HARSAT_ARS2"/>
      <sheetName val="PT_2"/>
      <sheetName val="DAF_HRG2"/>
      <sheetName val="Fire_Fighting1"/>
      <sheetName val="1__Rekap_Utama1"/>
      <sheetName val="Hrg_Sat2"/>
      <sheetName val="On_Time1"/>
      <sheetName val="GALIAN_MEKANIS1"/>
      <sheetName val="ANALISA_railing2"/>
      <sheetName val="Anal_ALat2"/>
      <sheetName val="hrg_uph+bhn1"/>
      <sheetName val="RAB_Intrn_(Approved)1"/>
      <sheetName val="PLTU_1_Kalteng_EXT1"/>
      <sheetName val="PLTU_1_Kalteng_EXT_(2)1"/>
      <sheetName val="Harsat_EXT1"/>
      <sheetName val="Kode_Pekerjaan1"/>
      <sheetName val="(_05_)_UPAH&amp;BHN1"/>
      <sheetName val="DATA_WP1"/>
      <sheetName val="Analisa_Quarry2"/>
      <sheetName val="RAB_THP11"/>
      <sheetName val="UPAH_DAN_BAHAN1"/>
      <sheetName val="dongia__2_1"/>
      <sheetName val="THPDMoi___2_1"/>
      <sheetName val="CHITIET_VL_NC1"/>
      <sheetName val="CHITIET_VL_NC_TT__1p1"/>
      <sheetName val="CHITIET_VL_NC_TT_3p1"/>
      <sheetName val="t_h_HA_THE1"/>
      <sheetName val="KPVC_BD_1"/>
      <sheetName val="CF_WORKSHEET1"/>
      <sheetName val="Har_Sat1"/>
      <sheetName val="CAB_21"/>
      <sheetName val="Sumber_Daya1"/>
      <sheetName val="BOQ_INTERN1"/>
      <sheetName val="ANALYS_EXTERN1"/>
      <sheetName val="BQ_RESO1"/>
      <sheetName val="REKAP_INDIRECT1"/>
      <sheetName val="SUMMARY_IN1"/>
      <sheetName val="INDIRECT_COST1"/>
      <sheetName val="DIV_61"/>
      <sheetName val="DIV_71"/>
      <sheetName val="Daf_11"/>
      <sheetName val="POS_11"/>
      <sheetName val="POS_21"/>
      <sheetName val="PIPA_REF1"/>
      <sheetName val="Peralatan_(2)1"/>
      <sheetName val="Analis_harga1"/>
      <sheetName val="Harga_ALAT1"/>
      <sheetName val="Daftar_Harga_Pekerjaan1"/>
      <sheetName val="Upah_Tenaga_Kerja1"/>
      <sheetName val="Bahan_Upah1"/>
      <sheetName val="Rencana_Anggaran_Biaya1"/>
      <sheetName val="Basic_P1"/>
      <sheetName val="An__Alat1"/>
      <sheetName val="Analisa_HS1"/>
      <sheetName val="HPS_PC1"/>
      <sheetName val="b)_Pengalaman_Kerja1"/>
      <sheetName val="9_PEK-HARIAN1"/>
      <sheetName val="H_DSR1"/>
      <sheetName val="anal_rab1"/>
      <sheetName val="7__Comparison_of_Asphalt_etc1"/>
      <sheetName val="7a__Compar_Asphalt_(Machine)1"/>
      <sheetName val="4_Equipment_Cost1"/>
      <sheetName val="1__Coeficient1"/>
      <sheetName val="6__Comparison_of_Sand_Volume1"/>
      <sheetName val="5a__Excav__(Machine)1"/>
      <sheetName val="2__Coeficient_butt_fushion1"/>
      <sheetName val="Daftar_Kuantitas_&amp;_Harga1"/>
      <sheetName val="Data_Info1"/>
      <sheetName val="DEV-10_31"/>
      <sheetName val="REKAP_MATI_MC_IC_DES20201"/>
      <sheetName val="MSTR_200416_PU_COGS_DIVBAR1"/>
      <sheetName val="Analisa_HSP1"/>
      <sheetName val="PERALATAN_PROYEK_GOL_III_A1"/>
      <sheetName val="Daftar_Harga_Upah_dan_Bahan1"/>
      <sheetName val="COV_GRAND1"/>
      <sheetName val="NET_Sum1"/>
      <sheetName val="upah_bahan1"/>
      <sheetName val="DIV_31"/>
      <sheetName val="H_DASAR"/>
      <sheetName val="Isolasi_Luar_Dalam"/>
      <sheetName val="Isolasi_Luar"/>
      <sheetName val="Analisa_&amp;_Upah"/>
      <sheetName val="Action_Plan"/>
      <sheetName val="pt-perso"/>
      <sheetName val="PERS_P6"/>
      <sheetName val="P-6"/>
      <sheetName val="P-2"/>
      <sheetName val="P-5"/>
      <sheetName val="ListAnalisa"/>
      <sheetName val="PDPC0908"/>
      <sheetName val="AK. PENYST"/>
      <sheetName val="BASIC_PRICE2"/>
      <sheetName val="BAG_III"/>
      <sheetName val="ALAT Ok"/>
      <sheetName val="Biaya-Lat"/>
      <sheetName val="1195 B1"/>
      <sheetName val="ban-ling"/>
      <sheetName val="Jurnal"/>
      <sheetName val="265"/>
      <sheetName val="D"/>
      <sheetName val="REKAP A BESAR"/>
      <sheetName val="UP_an"/>
      <sheetName val="HD ALAT"/>
      <sheetName val="SPI"/>
      <sheetName val="EE-PROP"/>
      <sheetName val="Rek-Analisa"/>
      <sheetName val="1997"/>
      <sheetName val="NM2"/>
      <sheetName val="NW1"/>
      <sheetName val="NW2"/>
      <sheetName val="PW3"/>
      <sheetName val="PW4"/>
      <sheetName val="SC1"/>
      <sheetName val="DNW"/>
      <sheetName val="NE"/>
      <sheetName val="A H S P"/>
      <sheetName val="Quantity"/>
      <sheetName val="bhn FINAL"/>
      <sheetName val="5-ALAT (2)"/>
      <sheetName val="pante riek"/>
      <sheetName val="Traffic(2a)"/>
      <sheetName val="DC"/>
      <sheetName val="DIV-7"/>
      <sheetName val="OP. ALAT"/>
      <sheetName val="OP. PERJAM"/>
      <sheetName val="KAN. LOKAL"/>
      <sheetName val="coba"/>
      <sheetName val="7.공정표"/>
      <sheetName val="hardas"/>
      <sheetName val="BPS"/>
      <sheetName val="BQ Utama "/>
      <sheetName val="RUKO TYPE 1"/>
      <sheetName val="Srt-Pengantar"/>
      <sheetName val="Unit Rate"/>
      <sheetName val="hrg-dsr"/>
      <sheetName val="analisa stroke"/>
      <sheetName val="PHU 05"/>
      <sheetName val="Analisa Upah _ Bahan Plum"/>
      <sheetName val="gvl"/>
      <sheetName val="Index"/>
      <sheetName val="TEST1"/>
      <sheetName val="PT.GENTA"/>
      <sheetName val="L-10"/>
      <sheetName val="L-2b,c"/>
      <sheetName val="L-2a"/>
      <sheetName val="L-3a,4"/>
      <sheetName val="L-7"/>
      <sheetName val="L-11"/>
      <sheetName val="input-cost"/>
      <sheetName val="Hauler Pdty"/>
      <sheetName val="Loader Category"/>
      <sheetName val="Hauler Category"/>
      <sheetName val="Print (4)"/>
      <sheetName val="Hauler_Pdty"/>
      <sheetName val="Loader_Category"/>
      <sheetName val="Hauler_Category"/>
      <sheetName val="Print_(4)"/>
      <sheetName val="Hauler_Pdty1"/>
      <sheetName val="Loader_Category1"/>
      <sheetName val="Hauler_Category1"/>
      <sheetName val="Print_(4)1"/>
      <sheetName val="Hauler_Pdty2"/>
      <sheetName val="Loader_Category2"/>
      <sheetName val="Hauler_Category2"/>
      <sheetName val="Print_(4)2"/>
      <sheetName val="SAMO"/>
      <sheetName val="Main"/>
      <sheetName val="Hauler_Pdty3"/>
      <sheetName val="Loader_Category3"/>
      <sheetName val="Hauler_Category3"/>
      <sheetName val="Print_(4)3"/>
      <sheetName val="GeneralInfo"/>
      <sheetName val="LPA Daily MBR0"/>
      <sheetName val="Coal Inventory ALL"/>
      <sheetName val="Bare_Summary5"/>
      <sheetName val="Conn__Lib5"/>
      <sheetName val="Memb_Schd5"/>
      <sheetName val="Cash_Flow_bulanan5"/>
      <sheetName val="RAB_AR&amp;STR5"/>
      <sheetName val="HARGA_MATERIAL5"/>
      <sheetName val="H_Satuan5"/>
      <sheetName val="Cover_Daf_25"/>
      <sheetName val="01A-_RAB5"/>
      <sheetName val="DATA_HARGA5"/>
      <sheetName val="BQ_STP_35_M3_A&amp;B5"/>
      <sheetName val="DETAIL_RAP5"/>
      <sheetName val="Week9-Feb____5"/>
      <sheetName val="rab_-_persiapan_&amp;_lantai-15"/>
      <sheetName val="MASTER_R15"/>
      <sheetName val="Job_Data4"/>
      <sheetName val="DB_ET200(R__A)4"/>
      <sheetName val="THREE_PASS5"/>
      <sheetName val="vessel_weight5"/>
      <sheetName val="Perm__Test5"/>
      <sheetName val="struktur_tdk_dipakai5"/>
      <sheetName val="Rekap_Addendum4"/>
      <sheetName val="TOTAL__4"/>
      <sheetName val="forecast_CF_Plan_REV_1_2"/>
      <sheetName val="_schedule_AMD-2_Rev_III5"/>
      <sheetName val="Scheme_Mob_4"/>
      <sheetName val="Labor_Rate4"/>
      <sheetName val="Man_Power4"/>
      <sheetName val="Kuantitas_&amp;_Harga4"/>
      <sheetName val="REF_ONLY4"/>
      <sheetName val="ITEM_OF_WORK4"/>
      <sheetName val="INPUT_DATAS2"/>
      <sheetName val="vlookup_reference2"/>
      <sheetName val="Analisa_Harga_Satuan4"/>
      <sheetName val="Up_&amp;_bhn4"/>
      <sheetName val="GAGAL_PROD5"/>
      <sheetName val="BQ_Rev__04"/>
      <sheetName val="Daf_Pekerjaan4"/>
      <sheetName val="DATA_PROYEK4"/>
      <sheetName val="B__PERSONIL4"/>
      <sheetName val="Lamp-4_Sat-Das4"/>
      <sheetName val="LAMA_(wilayah_4)4"/>
      <sheetName val="Mark_Up4"/>
      <sheetName val="SUM_ME4"/>
      <sheetName val="anal_SNI4"/>
      <sheetName val="bahan_SNI4"/>
      <sheetName val="4_044"/>
      <sheetName val="Bid_Summary4"/>
      <sheetName val="HARGA_SATUAN3"/>
      <sheetName val="4-Basic_Price4"/>
      <sheetName val="Galian_14"/>
      <sheetName val="Adendum_Struktur_2"/>
      <sheetName val="Addendum_Arsitektur_2"/>
      <sheetName val="Addensum_ME_2"/>
      <sheetName val="Addendum_Site_Development_2"/>
      <sheetName val="besi_terbaru_2"/>
      <sheetName val="bekisting_terbaru_2"/>
      <sheetName val="beton_terbaru_2"/>
      <sheetName val="Plafond_Lantai_12"/>
      <sheetName val="Plafond_lantai_22"/>
      <sheetName val="keramik_lantai_12"/>
      <sheetName val="keramik_lantai_22"/>
      <sheetName val="Plafond_12"/>
      <sheetName val="Plafond_22"/>
      <sheetName val="HB_4"/>
      <sheetName val="Summary_2"/>
      <sheetName val="Work_Volume_Elec2"/>
      <sheetName val="RAB_SEKRETARIAT_(1)3"/>
      <sheetName val="RAB_(OK)4"/>
      <sheetName val="Perhitungan_RAB3"/>
      <sheetName val="F1c_DATA_ADM64"/>
      <sheetName val="AHS_Aspal4"/>
      <sheetName val="AHS_Marka4"/>
      <sheetName val="Analisa_lampu4"/>
      <sheetName val="1_B2"/>
      <sheetName val="SAP-KAB_&amp;_PAN-Buil2"/>
      <sheetName val="BTB_20182"/>
      <sheetName val="Agregat_Halus_&amp;_Kasar4"/>
      <sheetName val="Breakdown_Equipment4"/>
      <sheetName val="Equipment_(2)4"/>
      <sheetName val="S_CURVE4"/>
      <sheetName val="Urai__Resap_pengikat3"/>
      <sheetName val="Hrg_Sat3"/>
      <sheetName val="Spec_ME2"/>
      <sheetName val="NP_73"/>
      <sheetName val="Harga_Mat_3"/>
      <sheetName val="dongia_(2)4"/>
      <sheetName val="THPDMoi_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KPVC-BD_4"/>
      <sheetName val="Input_Data4"/>
      <sheetName val="Prod_15-1-_Rekap_14"/>
      <sheetName val="Rekap_Biaya4"/>
      <sheetName val="Cash_Flow4"/>
      <sheetName val="harga_dasar_T-M-A4"/>
      <sheetName val="Sales_Parameter3"/>
      <sheetName val="HSBU_ANA4"/>
      <sheetName val="Harga_Bahan4"/>
      <sheetName val="HSA_&amp;_PAB4"/>
      <sheetName val="Harga_Upah_4"/>
      <sheetName val="Upah_4"/>
      <sheetName val="work_shop3"/>
      <sheetName val="Twr_(15)3"/>
      <sheetName val="BOQ_Rekap2"/>
      <sheetName val="D-Bahan_&amp;_Upah2"/>
      <sheetName val="Inds_&amp;_For1"/>
      <sheetName val="RAB_Intrn_(Approved)2"/>
      <sheetName val="PLTU_1_Kalteng_EXT2"/>
      <sheetName val="PLTU_1_Kalteng_EXT_(2)2"/>
      <sheetName val="Harsat_EXT2"/>
      <sheetName val="Kode_Pekerjaan2"/>
      <sheetName val="kont_anak13"/>
      <sheetName val="List_H_Bahan&amp;Upah3"/>
      <sheetName val="A_HARSAT_ARS3"/>
      <sheetName val="BOQ_(Diisi_dulu))3"/>
      <sheetName val="ANALISA_SNI'13_3"/>
      <sheetName val="HRG_BAHAN_&amp;_UPAH_okk2"/>
      <sheetName val="Analis_Kusen_okk2"/>
      <sheetName val="Fire_Fighting2"/>
      <sheetName val="On_Time2"/>
      <sheetName val="GALIAN_MEKANIS2"/>
      <sheetName val="dongia__2_2"/>
      <sheetName val="THPDMoi___2_2"/>
      <sheetName val="CHITIET_VL_NC2"/>
      <sheetName val="CHITIET_VL_NC_TT__1p2"/>
      <sheetName val="CHITIET_VL_NC_TT_3p2"/>
      <sheetName val="t_h_HA_THE2"/>
      <sheetName val="KPVC_BD_2"/>
      <sheetName val="CAB_22"/>
      <sheetName val="Bill_rekap1"/>
      <sheetName val="anal_rab2"/>
      <sheetName val="7__Comparison_of_Asphalt_etc2"/>
      <sheetName val="7a__Compar_Asphalt_(Machine)2"/>
      <sheetName val="4_Equipment_Cost2"/>
      <sheetName val="1__Coeficient2"/>
      <sheetName val="6__Comparison_of_Sand_Volume2"/>
      <sheetName val="5a__Excav__(Machine)2"/>
      <sheetName val="2__Coeficient_butt_fushion2"/>
      <sheetName val="Bill_of_Qty_MEP1"/>
      <sheetName val="Harga_Satuan_Bahan3"/>
      <sheetName val="Master_Edit3"/>
      <sheetName val="RAB_TOTAL3"/>
      <sheetName val="lkalibrasi_BENENAIN3"/>
      <sheetName val="PT_3"/>
      <sheetName val="DAF_HRG3"/>
      <sheetName val="REKAP_13"/>
      <sheetName val="ANALISA_railing3"/>
      <sheetName val="Anal_ALat3"/>
      <sheetName val="Analisa_Quarry3"/>
      <sheetName val="RAB_THP12"/>
      <sheetName val="UPAH_DAN_BAHAN2"/>
      <sheetName val="9_PEK-HARIAN2"/>
      <sheetName val="1__Rekap_Utama2"/>
      <sheetName val="Peralatan_(2)2"/>
      <sheetName val="AHS_PL1"/>
      <sheetName val="SPREAD_SHEET1"/>
      <sheetName val="REKAP_TOTAL1"/>
      <sheetName val="TE_TS_FA_LAN_MATV1"/>
      <sheetName val="(_05_)_UPAH&amp;BHN2"/>
      <sheetName val="DATA_WP2"/>
      <sheetName val="hrg_uph+bhn2"/>
      <sheetName val="CF_WORKSHEET2"/>
      <sheetName val="Har_Sat2"/>
      <sheetName val="Sumber_Daya2"/>
      <sheetName val="BOQ_INTERN2"/>
      <sheetName val="ANALYS_EXTERN2"/>
      <sheetName val="BQ_RESO2"/>
      <sheetName val="REKAP_INDIRECT2"/>
      <sheetName val="SUMMARY_IN2"/>
      <sheetName val="INDIRECT_COST2"/>
      <sheetName val="DIV_62"/>
      <sheetName val="DIV_72"/>
      <sheetName val="POS_12"/>
      <sheetName val="POS_22"/>
      <sheetName val="PIPA_REF2"/>
      <sheetName val="Analis_harga2"/>
      <sheetName val="Harga_ALAT2"/>
      <sheetName val="Daftar_Harga_Pekerjaan2"/>
      <sheetName val="Upah_Tenaga_Kerja2"/>
      <sheetName val="Bahan_Upah2"/>
      <sheetName val="Rencana_Anggaran_Biaya2"/>
      <sheetName val="Basic_P2"/>
      <sheetName val="An__Alat2"/>
      <sheetName val="Analisa_HS2"/>
      <sheetName val="HPS_PC2"/>
      <sheetName val="b)_Pengalaman_Kerja2"/>
      <sheetName val="NET_Sum2"/>
      <sheetName val="MSTR_200416_PU_COGS_DIVBAR2"/>
      <sheetName val="TABEL_BAJA1"/>
      <sheetName val="STR_-_2B1"/>
      <sheetName val="Currency_Rate2"/>
      <sheetName val="Grafik_Trend1"/>
      <sheetName val="COV_GRAND2"/>
      <sheetName val="Cashflow_Analysis1"/>
      <sheetName val="Project_Data1"/>
      <sheetName val="Daftar_Kuantitas_&amp;_Harga2"/>
      <sheetName val="Data_Info2"/>
      <sheetName val="matr_aux1"/>
      <sheetName val="matr_engine1"/>
      <sheetName val="jasa_rehab1"/>
      <sheetName val="jasa_pondasi1"/>
      <sheetName val="jasa_rekon_material1"/>
      <sheetName val="GASATAGG_XLS1"/>
      <sheetName val="HSUMUM_XLS1"/>
      <sheetName val="HSDRAIN_XLS1"/>
      <sheetName val="HSMISC_XLS1"/>
      <sheetName val="Bill_of_Quantity1"/>
      <sheetName val="Permanent_info1"/>
      <sheetName val="Daf_Harga-Upah1"/>
      <sheetName val="Daftar_Harga_Upah_dan_Bahan2"/>
      <sheetName val="DAFTAR_HARGA1"/>
      <sheetName val="ADD_2_(1)1"/>
      <sheetName val="BQ_ARS1"/>
      <sheetName val="Daftar_Sewa1"/>
      <sheetName val="Analisa_Alat1"/>
      <sheetName val="BOQ_CBM1"/>
      <sheetName val="Elemen_Biaya1"/>
      <sheetName val="Cost_Center1"/>
      <sheetName val="Asumsi_by_Own1"/>
      <sheetName val="ANALISA_STR_&amp;_ARS_KD1"/>
      <sheetName val="DAFT_ALAT,UPAH_&amp;_MAT_KD1"/>
      <sheetName val="Customize_Your_Invoice1"/>
      <sheetName val="HARGA_SATUAN_UPAH_PEKERJA1"/>
      <sheetName val="iTEM_hARSAT1"/>
      <sheetName val="U__div_21"/>
      <sheetName val="Div_101"/>
      <sheetName val="Master_1_01"/>
      <sheetName val="ANALIS_ALAT1"/>
      <sheetName val="Analisa_(2)1"/>
      <sheetName val="Analisa_Upah_&amp;_Bahan_Plum1"/>
      <sheetName val="Analisa_HSP2"/>
      <sheetName val="Ahs_21"/>
      <sheetName val="Ahs_11"/>
      <sheetName val="2_ALS-TANAH_&amp;URG1"/>
      <sheetName val="14_ALS-CAT1"/>
      <sheetName val="11_ALS-SANITER1"/>
      <sheetName val="3_ALS-STR-PDS1"/>
      <sheetName val="5&amp;6_ALS-DINDING1"/>
      <sheetName val="16_ALS_JL1"/>
      <sheetName val="7_ALS-KUDA-KUDA1"/>
      <sheetName val="8_P-ATAP1"/>
      <sheetName val="10_P-LT&amp;DDG1"/>
      <sheetName val="9_ALS-PLAFONT1"/>
      <sheetName val="1_ALS-PERSIAPAN1"/>
      <sheetName val="17_ALS-saluran+BC1"/>
      <sheetName val="ocean_voyage1"/>
      <sheetName val="AN_Tdr1"/>
      <sheetName val="Analisa_1"/>
      <sheetName val="Tie_Beam1"/>
      <sheetName val="AN_Beton1"/>
      <sheetName val="Item_Kompensasi1"/>
      <sheetName val="8LT_121"/>
      <sheetName val="tabel_berat1"/>
      <sheetName val="Cont__Fabrikasi1"/>
      <sheetName val="AKTIVA_TETAP1"/>
      <sheetName val="Bahan_&amp;_Upah1"/>
      <sheetName val="upah_&amp;_bahan1"/>
      <sheetName val="analisa_print1"/>
      <sheetName val="Anls_ME_Tampil1"/>
      <sheetName val="rekap_harga_satuan_pek1"/>
      <sheetName val="Cover_Daf-21"/>
      <sheetName val="rinc_hotel1"/>
      <sheetName val="rinc_fin_t4_1"/>
      <sheetName val="rinc_fin_t4___3_1"/>
      <sheetName val="rinc_fin_t4___2_1"/>
      <sheetName val="D-3_(M)1"/>
      <sheetName val="D-7_(M)1"/>
      <sheetName val="S_UPAH1"/>
      <sheetName val="S_BAHAN1"/>
      <sheetName val="DATA_UMUM1"/>
      <sheetName val="Proj'n(Piping_Big_Crew)1"/>
      <sheetName val="Harga_1"/>
      <sheetName val="Summary_All_Punchlist1"/>
      <sheetName val="Pack_Mat__Mar_21_(3rd_P)1"/>
      <sheetName val="Bahan_1"/>
      <sheetName val="Pekerjaan_1"/>
      <sheetName val="rap_rinci1"/>
      <sheetName val="BOQ_All_Dicipline1"/>
      <sheetName val="BOQ_(detail_)1"/>
      <sheetName val="SUM_BOQ1"/>
      <sheetName val="BAP_Exc_320_C-Feb1"/>
      <sheetName val="BAP_Exc_320_A-Juli1"/>
      <sheetName val="Bahan_BQ1"/>
      <sheetName val="7_4__ANAL_Alat1"/>
      <sheetName val="B_10_(4)1"/>
      <sheetName val="Harga_Dasar1"/>
      <sheetName val="hrg_dasar1"/>
      <sheetName val="rekap_c1"/>
      <sheetName val="Man_Power_&amp;_Comp1"/>
      <sheetName val="H_DSR2"/>
      <sheetName val="Harga_Spare_Part1"/>
      <sheetName val="AnalisaSIPIL_RIIL1"/>
      <sheetName val="6PILE__(돌출)1"/>
      <sheetName val="Net_Cash_Table1"/>
      <sheetName val="Cash_Out_Table1"/>
      <sheetName val="TON__per_Jam"/>
      <sheetName val="Har-sat_finish"/>
      <sheetName val="SKEDUL_AV-05"/>
      <sheetName val="Analisa_Electrikal"/>
      <sheetName val="REKAP_MATI_MC_IC_DES20202"/>
      <sheetName val="anal_Lamp_4a"/>
      <sheetName val="PERALATAN_PROYEK_GOL_III_A2"/>
      <sheetName val="Analisa_&amp;_Upah1"/>
      <sheetName val="Isolasi_Luar_Dalam1"/>
      <sheetName val="Isolasi_Luar1"/>
      <sheetName val="H_DASAR1"/>
      <sheetName val="DEV-10_32"/>
      <sheetName val="an__struktur"/>
      <sheetName val="DIV_32"/>
      <sheetName val="upah_bahan2"/>
      <sheetName val="AGG,_C"/>
      <sheetName val="Action_Plan1"/>
      <sheetName val="AK__PENYST"/>
      <sheetName val="ALAT_Ok"/>
      <sheetName val="1195_B1"/>
      <sheetName val="REKAP_A_BESAR"/>
      <sheetName val="HD_ALAT"/>
      <sheetName val="A_H_S_P"/>
      <sheetName val="bhn_FINAL"/>
      <sheetName val="5-ALAT_(2)"/>
      <sheetName val="pante_riek"/>
      <sheetName val="OP__ALAT"/>
      <sheetName val="OP__PERJAM"/>
      <sheetName val="KAN__LOKAL"/>
      <sheetName val="7_공정표"/>
      <sheetName val="BQ_Utama_"/>
      <sheetName val="RUKO_TYPE_1"/>
      <sheetName val="Unit_Rate"/>
      <sheetName val="analisa_stroke"/>
      <sheetName val="PHU_05"/>
      <sheetName val="Analisa_Upah___Bahan_Plum"/>
      <sheetName val="PT_GENTA"/>
      <sheetName val="Hauler_Pdty4"/>
      <sheetName val="Loader_Category4"/>
      <sheetName val="Hauler_Category4"/>
      <sheetName val="Print_(4)4"/>
      <sheetName val="LPA_Daily_MBR0"/>
      <sheetName val="Coal_Inventory_ALL"/>
      <sheetName val="DRUM"/>
      <sheetName val="Pivot Table"/>
      <sheetName val="Menu"/>
      <sheetName val="ASat"/>
      <sheetName val="Konf"/>
      <sheetName val="MS"/>
      <sheetName val="grafik"/>
      <sheetName val="pro ra op"/>
      <sheetName val="PASOK"/>
      <sheetName val="BIALANG"/>
      <sheetName val="cat"/>
      <sheetName val="HARDAS-ALAT"/>
      <sheetName val="jadual material"/>
      <sheetName val="HARDAS-UPAH"/>
      <sheetName val="HARDAS-MAT"/>
      <sheetName val="POL"/>
      <sheetName val=" anal hrg sat"/>
      <sheetName val="2-BOQ"/>
      <sheetName val="1-Rekap"/>
      <sheetName val="Boq-civil(B)"/>
      <sheetName val="Mob-Demob Alat"/>
      <sheetName val="sewa"/>
      <sheetName val="UPAH (2)"/>
      <sheetName val="D.UPH&amp;PEK"/>
      <sheetName val="ANALIS"/>
      <sheetName val="REKAYASA"/>
      <sheetName val="HG SATUAN"/>
      <sheetName val="Ai"/>
      <sheetName val="Alat (2)"/>
      <sheetName val="Morang"/>
      <sheetName val="BAHAN MEP"/>
      <sheetName val="Calca"/>
      <sheetName val="Trf"/>
      <sheetName val="R A B"/>
      <sheetName val="RAB14"/>
      <sheetName val="Statprod gab"/>
      <sheetName val="SatDas"/>
      <sheetName val="Rekan"/>
      <sheetName val="L.3"/>
      <sheetName val="Rate Analysis"/>
      <sheetName val="Gen"/>
      <sheetName val="Eng_Hrs"/>
      <sheetName val="06b"/>
      <sheetName val="PJA (2)"/>
      <sheetName val="Analisa Alat Berat"/>
      <sheetName val="RAB J18 "/>
      <sheetName val="Scaffolding Rent Price R11"/>
      <sheetName val="AGREGAT"/>
      <sheetName val="A.Div10"/>
      <sheetName val="A.Div3"/>
      <sheetName val="A.Div 2"/>
      <sheetName val="A.Div 4"/>
      <sheetName val="A.Div5"/>
      <sheetName val="A.Div7"/>
      <sheetName val="DATA LEBAR"/>
      <sheetName val="auto-PPN"/>
      <sheetName val="Data Base"/>
      <sheetName val="Mobilisasi"/>
      <sheetName val="Grand summary"/>
      <sheetName val="입찰내역 발주처 양식"/>
      <sheetName val="Listrik"/>
      <sheetName val="dasar"/>
      <sheetName val="Elektrikal"/>
      <sheetName val="갑지"/>
      <sheetName val="FitOutConfCentre"/>
      <sheetName val="Daftar"/>
      <sheetName val="Perhit.Alat"/>
      <sheetName val="bahan dan upah"/>
      <sheetName val="Jadual"/>
      <sheetName val="EQ_an"/>
      <sheetName val="DAFTAR ISI"/>
      <sheetName val="Normalisasi"/>
      <sheetName val="MATAUANG"/>
      <sheetName val="SCORE_RC_Code"/>
      <sheetName val="LAMP_P2"/>
      <sheetName val="LAMP_P5"/>
      <sheetName val="PERS_P2"/>
      <sheetName val="PERS_P5"/>
      <sheetName val="Df-Kuan"/>
      <sheetName val="Pri"/>
      <sheetName val="Qry"/>
      <sheetName val="Cur"/>
      <sheetName val="MONITORING"/>
      <sheetName val="lh"/>
      <sheetName val="REKAP APRIL BOQ ADD (2)"/>
      <sheetName val="REKAP JUNI"/>
      <sheetName val="REKAP APRIL BOQ"/>
      <sheetName val="REKAP JUNI BOQ ADD"/>
      <sheetName val="REKAP JUNI VER RESUME ADD"/>
      <sheetName val="BAHAN1"/>
      <sheetName val="grpsr2"/>
      <sheetName val="Unit-P"/>
      <sheetName val="Own"/>
      <sheetName val="BREAKSCD"/>
      <sheetName val="dash"/>
      <sheetName val="D7(2)"/>
      <sheetName val="dayvol WEDI"/>
      <sheetName val="H-SAT"/>
      <sheetName val="HS-DASAR"/>
      <sheetName val="DiV6"/>
      <sheetName val="DiV4"/>
      <sheetName val="Cover (x)"/>
      <sheetName val="Cor Apt"/>
      <sheetName val="Kihon-Jiko"/>
      <sheetName val="MEK"/>
      <sheetName val="ELEK"/>
      <sheetName val="Bhn_ELEK"/>
      <sheetName val="HB"/>
      <sheetName val="RAB2"/>
      <sheetName val="Cessie"/>
      <sheetName val="metode "/>
      <sheetName val="Rp"/>
      <sheetName val="Potongan"/>
      <sheetName val="BPM"/>
      <sheetName val="NP (2)"/>
      <sheetName val="Daftar Kuantitas dan Harga"/>
      <sheetName val="harsat sdy"/>
      <sheetName val="AT 2"/>
      <sheetName val="Table Ohm"/>
      <sheetName val="GRAND REKAP"/>
      <sheetName val="Rekap Direct Cost"/>
      <sheetName val="Rekap Prelim"/>
      <sheetName val="Vol. Lantai Tipikal"/>
      <sheetName val="Analisa Struktur"/>
      <sheetName val="16-47"/>
      <sheetName val="ARS"/>
      <sheetName val="Finishing"/>
      <sheetName val="Pas. bata (anyar)"/>
      <sheetName val="Pas. bata"/>
      <sheetName val="Opening"/>
      <sheetName val="Preliminary"/>
      <sheetName val="Struktur"/>
      <sheetName val="PILE CAP"/>
      <sheetName val="INPUT BALOK"/>
      <sheetName val="itungan Balok"/>
      <sheetName val="SLAB"/>
      <sheetName val="RASIO SLAB"/>
      <sheetName val="TANGGA"/>
      <sheetName val="PIT LIFT"/>
      <sheetName val="L_23"/>
      <sheetName val="dasboard"/>
      <sheetName val="bio01"/>
      <sheetName val="bahan+upah"/>
      <sheetName val="H. Satuan Upah &amp; Bahan"/>
      <sheetName val="H. Satuan Pekerjaan"/>
      <sheetName val="Analisa Satuan Pekerjaan"/>
      <sheetName val="Fill this out first___"/>
      <sheetName val="TERBIL2"/>
      <sheetName val="Sudah Berjalan"/>
      <sheetName val="W1"/>
      <sheetName val="RESUM-MON"/>
      <sheetName val="BASIC_PRICE3"/>
      <sheetName val="Pivot_Table"/>
      <sheetName val="pro_ra_op"/>
      <sheetName val="jadual_material"/>
      <sheetName val="_anal_hrg_sat"/>
      <sheetName val="Mob-Demob_Alat"/>
      <sheetName val="UPAH_(2)"/>
      <sheetName val="D_UPH&amp;PEK"/>
      <sheetName val="HG_SATUAN"/>
      <sheetName val="Alat_(2)"/>
      <sheetName val="BAHAN_MEP"/>
      <sheetName val="R_A_B"/>
      <sheetName val="Statprod_gab"/>
      <sheetName val="L_3"/>
      <sheetName val="Rate_Analysis"/>
      <sheetName val="PJA_(2)"/>
      <sheetName val="Analisa_Alat_Berat"/>
      <sheetName val="RAB_J18_"/>
      <sheetName val="Scaffolding_Rent_Price_R11"/>
      <sheetName val="A_Div10"/>
      <sheetName val="A_Div3"/>
      <sheetName val="A_Div_2"/>
      <sheetName val="A_Div_4"/>
      <sheetName val="A_Div5"/>
      <sheetName val="A_Div7"/>
      <sheetName val="DATA_LEBAR"/>
      <sheetName val="Data_Base"/>
      <sheetName val="Grand_summary"/>
      <sheetName val="입찰내역_발주처_양식"/>
      <sheetName val="Perhit_Alat"/>
      <sheetName val="bahan_dan_upah"/>
      <sheetName val="DAFTAR_ISI"/>
      <sheetName val="REKAP_APRIL_BOQ_ADD_(2)"/>
      <sheetName val="REKAP_JUNI"/>
      <sheetName val="REKAP_APRIL_BOQ"/>
      <sheetName val="REKAP_JUNI_BOQ_ADD"/>
      <sheetName val="REKAP_JUNI_VER_RESUME_ADD"/>
      <sheetName val="dayvol_WEDI"/>
      <sheetName val="Cover_(x)"/>
      <sheetName val="Cor_Apt"/>
      <sheetName val="metode_"/>
      <sheetName val="NP_(2)"/>
      <sheetName val="Daftar_Kuantitas_dan_Harga"/>
      <sheetName val="harsat_sdy"/>
      <sheetName val="AT_2"/>
      <sheetName val="Table_Ohm"/>
      <sheetName val="GRAND_REKAP"/>
      <sheetName val="Rekap_Direct_Cost"/>
      <sheetName val="Rekap_Prelim"/>
      <sheetName val="Vol__Lantai_Tipikal"/>
      <sheetName val="Analisa_Struktur"/>
      <sheetName val="Pas__bata_(anyar)"/>
      <sheetName val="Pas__bata"/>
      <sheetName val="PILE_CAP"/>
      <sheetName val="INPUT_BALOK"/>
      <sheetName val="itungan_Balok"/>
      <sheetName val="RASIO_SLAB"/>
      <sheetName val="PIT_LIFT"/>
      <sheetName val="H__Satuan_Upah_&amp;_Bahan"/>
      <sheetName val="H__Satuan_Pekerjaan"/>
      <sheetName val="Analisa_Satuan_Pekerjaan"/>
      <sheetName val="Fill_this_out_first___"/>
      <sheetName val="Sudah_Berjalan"/>
      <sheetName val="Bare_Summary6"/>
      <sheetName val="Conn__Lib6"/>
      <sheetName val="Memb_Schd6"/>
      <sheetName val="Cash_Flow_bulanan6"/>
      <sheetName val="RAB_AR&amp;STR6"/>
      <sheetName val="HARGA_MATERIAL6"/>
      <sheetName val="H_Satuan6"/>
      <sheetName val="Cover_Daf_26"/>
      <sheetName val="01A-_RAB6"/>
      <sheetName val="DATA_HARGA6"/>
      <sheetName val="BQ_STP_35_M3_A&amp;B6"/>
      <sheetName val="DETAIL_RAP6"/>
      <sheetName val="Week9-Feb____6"/>
      <sheetName val="rab_-_persiapan_&amp;_lantai-16"/>
      <sheetName val="MASTER_R16"/>
      <sheetName val="Job_Data5"/>
      <sheetName val="DB_ET200(R__A)5"/>
      <sheetName val="THREE_PASS6"/>
      <sheetName val="vessel_weight6"/>
      <sheetName val="Perm__Test6"/>
      <sheetName val="struktur_tdk_dipakai6"/>
      <sheetName val="Rekap_Addendum5"/>
      <sheetName val="TOTAL__5"/>
      <sheetName val="forecast_CF_Plan_REV_1_3"/>
      <sheetName val="_schedule_AMD-2_Rev_III6"/>
      <sheetName val="Scheme_Mob_5"/>
      <sheetName val="Labor_Rate5"/>
      <sheetName val="Man_Power5"/>
      <sheetName val="Kuantitas_&amp;_Harga5"/>
      <sheetName val="REF_ONLY5"/>
      <sheetName val="ITEM_OF_WORK5"/>
      <sheetName val="INPUT_DATAS3"/>
      <sheetName val="vlookup_reference3"/>
      <sheetName val="Analisa_Harga_Satuan5"/>
      <sheetName val="Up_&amp;_bhn5"/>
      <sheetName val="GAGAL_PROD6"/>
      <sheetName val="BQ_Rev__05"/>
      <sheetName val="Daf_Pekerjaan5"/>
      <sheetName val="DATA_PROYEK5"/>
      <sheetName val="B__PERSONIL5"/>
      <sheetName val="Lamp-4_Sat-Das5"/>
      <sheetName val="LAMA_(wilayah_4)5"/>
      <sheetName val="Mark_Up5"/>
      <sheetName val="SUM_ME5"/>
      <sheetName val="anal_SNI5"/>
      <sheetName val="bahan_SNI5"/>
      <sheetName val="4_045"/>
      <sheetName val="Bid_Summary5"/>
      <sheetName val="HARGA_SATUAN4"/>
      <sheetName val="4-Basic_Price5"/>
      <sheetName val="Galian_15"/>
      <sheetName val="Adendum_Struktur_3"/>
      <sheetName val="Addendum_Arsitektur_3"/>
      <sheetName val="Addensum_ME_3"/>
      <sheetName val="Addendum_Site_Development_3"/>
      <sheetName val="besi_terbaru_3"/>
      <sheetName val="bekisting_terbaru_3"/>
      <sheetName val="beton_terbaru_3"/>
      <sheetName val="Plafond_Lantai_13"/>
      <sheetName val="Plafond_lantai_23"/>
      <sheetName val="keramik_lantai_13"/>
      <sheetName val="keramik_lantai_23"/>
      <sheetName val="Plafond_13"/>
      <sheetName val="Plafond_23"/>
      <sheetName val="HB_5"/>
      <sheetName val="Summary_3"/>
      <sheetName val="Work_Volume_Elec3"/>
      <sheetName val="RAB_SEKRETARIAT_(1)4"/>
      <sheetName val="RAB_(OK)5"/>
      <sheetName val="Perhitungan_RAB4"/>
      <sheetName val="F1c_DATA_ADM65"/>
      <sheetName val="AHS_Aspal5"/>
      <sheetName val="AHS_Marka5"/>
      <sheetName val="Analisa_lampu5"/>
      <sheetName val="1_B3"/>
      <sheetName val="SAP-KAB_&amp;_PAN-Buil3"/>
      <sheetName val="BTB_20183"/>
      <sheetName val="Agregat_Halus_&amp;_Kasar5"/>
      <sheetName val="Breakdown_Equipment5"/>
      <sheetName val="Equipment_(2)5"/>
      <sheetName val="S_CURVE5"/>
      <sheetName val="Urai__Resap_pengikat4"/>
      <sheetName val="Hrg_Sat4"/>
      <sheetName val="Spec_ME3"/>
      <sheetName val="NP_74"/>
      <sheetName val="Harga_Mat_4"/>
      <sheetName val="dongia_(2)5"/>
      <sheetName val="THPDMoi__(2)5"/>
      <sheetName val="TONG_HOP_VL-NC5"/>
      <sheetName val="TONGKE3p_5"/>
      <sheetName val="TH_VL,_NC,_DDHT_Thanhphuoc5"/>
      <sheetName val="DON_GIA5"/>
      <sheetName val="t-h_HA_THE5"/>
      <sheetName val="CHITIET_VL-NC-TT_-1p5"/>
      <sheetName val="TONG_HOP_VL-NC_TT5"/>
      <sheetName val="TH_XL5"/>
      <sheetName val="CHITIET_VL-NC5"/>
      <sheetName val="CHITIET_VL-NC-TT-3p5"/>
      <sheetName val="KPVC-BD_5"/>
      <sheetName val="Input_Data5"/>
      <sheetName val="Prod_15-1-_Rekap_15"/>
      <sheetName val="Rekap_Biaya5"/>
      <sheetName val="Cash_Flow5"/>
      <sheetName val="harga_dasar_T-M-A5"/>
      <sheetName val="Sales_Parameter4"/>
      <sheetName val="HSBU_ANA5"/>
      <sheetName val="Harga_Bahan5"/>
      <sheetName val="HSA_&amp;_PAB5"/>
      <sheetName val="Harga_Upah_5"/>
      <sheetName val="Upah_5"/>
      <sheetName val="work_shop4"/>
      <sheetName val="Twr_(15)4"/>
      <sheetName val="BOQ_Rekap3"/>
      <sheetName val="D-Bahan_&amp;_Upah3"/>
      <sheetName val="Inds_&amp;_For2"/>
      <sheetName val="RAB_Intrn_(Approved)3"/>
      <sheetName val="PLTU_1_Kalteng_EXT3"/>
      <sheetName val="PLTU_1_Kalteng_EXT_(2)3"/>
      <sheetName val="Harsat_EXT3"/>
      <sheetName val="Kode_Pekerjaan3"/>
      <sheetName val="kont_anak14"/>
      <sheetName val="List_H_Bahan&amp;Upah4"/>
      <sheetName val="A_HARSAT_ARS4"/>
      <sheetName val="BOQ_(Diisi_dulu))4"/>
      <sheetName val="ANALISA_SNI'13_4"/>
      <sheetName val="HRG_BAHAN_&amp;_UPAH_okk3"/>
      <sheetName val="Analis_Kusen_okk3"/>
      <sheetName val="Fire_Fighting3"/>
      <sheetName val="On_Time3"/>
      <sheetName val="GALIAN_MEKANIS3"/>
      <sheetName val="dongia__2_3"/>
      <sheetName val="THPDMoi___2_3"/>
      <sheetName val="CHITIET_VL_NC3"/>
      <sheetName val="CHITIET_VL_NC_TT__1p3"/>
      <sheetName val="CHITIET_VL_NC_TT_3p3"/>
      <sheetName val="t_h_HA_THE3"/>
      <sheetName val="KPVC_BD_3"/>
      <sheetName val="CAB_23"/>
      <sheetName val="Bill_rekap2"/>
      <sheetName val="anal_rab3"/>
      <sheetName val="7__Comparison_of_Asphalt_etc3"/>
      <sheetName val="7a__Compar_Asphalt_(Machine)3"/>
      <sheetName val="4_Equipment_Cost3"/>
      <sheetName val="1__Coeficient3"/>
      <sheetName val="6__Comparison_of_Sand_Volume3"/>
      <sheetName val="5a__Excav__(Machine)3"/>
      <sheetName val="2__Coeficient_butt_fushion3"/>
      <sheetName val="Bill_of_Qty_MEP2"/>
      <sheetName val="Harga_Satuan_Bahan4"/>
      <sheetName val="Master_Edit4"/>
      <sheetName val="RAB_TOTAL4"/>
      <sheetName val="lkalibrasi_BENENAIN4"/>
      <sheetName val="PT_4"/>
      <sheetName val="DAF_HRG4"/>
      <sheetName val="REKAP_14"/>
      <sheetName val="ANALISA_railing4"/>
      <sheetName val="Anal_ALat4"/>
      <sheetName val="Analisa_Quarry4"/>
      <sheetName val="RAB_THP13"/>
      <sheetName val="UPAH_DAN_BAHAN3"/>
      <sheetName val="9_PEK-HARIAN3"/>
      <sheetName val="1__Rekap_Utama3"/>
      <sheetName val="Peralatan_(2)3"/>
      <sheetName val="AHS_PL2"/>
      <sheetName val="SPREAD_SHEET2"/>
      <sheetName val="REKAP_TOTAL2"/>
      <sheetName val="TE_TS_FA_LAN_MATV2"/>
      <sheetName val="(_05_)_UPAH&amp;BHN3"/>
      <sheetName val="DATA_WP3"/>
      <sheetName val="hrg_uph+bhn3"/>
      <sheetName val="CF_WORKSHEET3"/>
      <sheetName val="Har_Sat3"/>
      <sheetName val="Sumber_Daya3"/>
      <sheetName val="BOQ_INTERN3"/>
      <sheetName val="ANALYS_EXTERN3"/>
      <sheetName val="BQ_RESO3"/>
      <sheetName val="REKAP_INDIRECT3"/>
      <sheetName val="SUMMARY_IN3"/>
      <sheetName val="INDIRECT_COST3"/>
      <sheetName val="DIV_63"/>
      <sheetName val="DIV_73"/>
      <sheetName val="POS_13"/>
      <sheetName val="POS_23"/>
      <sheetName val="PIPA_REF3"/>
      <sheetName val="Analis_harga3"/>
      <sheetName val="Harga_ALAT3"/>
      <sheetName val="Daftar_Harga_Pekerjaan3"/>
      <sheetName val="Upah_Tenaga_Kerja3"/>
      <sheetName val="Bahan_Upah3"/>
      <sheetName val="Rencana_Anggaran_Biaya3"/>
      <sheetName val="Basic_P3"/>
      <sheetName val="An__Alat3"/>
      <sheetName val="Analisa_HS3"/>
      <sheetName val="HPS_PC3"/>
      <sheetName val="b)_Pengalaman_Kerja3"/>
      <sheetName val="NET_Sum3"/>
      <sheetName val="MSTR_200416_PU_COGS_DIVBAR3"/>
      <sheetName val="TABEL_BAJA2"/>
      <sheetName val="STR_-_2B2"/>
      <sheetName val="Currency_Rate3"/>
      <sheetName val="Grafik_Trend2"/>
      <sheetName val="COV_GRAND3"/>
      <sheetName val="Cashflow_Analysis2"/>
      <sheetName val="Project_Data2"/>
      <sheetName val="Daftar_Kuantitas_&amp;_Harga3"/>
      <sheetName val="Data_Info3"/>
      <sheetName val="matr_aux2"/>
      <sheetName val="matr_engine2"/>
      <sheetName val="jasa_rehab2"/>
      <sheetName val="jasa_pondasi2"/>
      <sheetName val="jasa_rekon_material2"/>
      <sheetName val="GASATAGG_XLS2"/>
      <sheetName val="HSUMUM_XLS2"/>
      <sheetName val="HSDRAIN_XLS2"/>
      <sheetName val="HSMISC_XLS2"/>
      <sheetName val="Bill_of_Quantity2"/>
      <sheetName val="Permanent_info2"/>
      <sheetName val="Daf_Harga-Upah2"/>
      <sheetName val="Daftar_Harga_Upah_dan_Bahan3"/>
      <sheetName val="DAFTAR_HARGA2"/>
      <sheetName val="ADD_2_(1)2"/>
      <sheetName val="BQ_ARS2"/>
      <sheetName val="Daftar_Sewa2"/>
      <sheetName val="Analisa_Alat2"/>
      <sheetName val="BOQ_CBM2"/>
      <sheetName val="Elemen_Biaya2"/>
      <sheetName val="Cost_Center2"/>
      <sheetName val="Asumsi_by_Own2"/>
      <sheetName val="ANALISA_STR_&amp;_ARS_KD2"/>
      <sheetName val="DAFT_ALAT,UPAH_&amp;_MAT_KD2"/>
      <sheetName val="Customize_Your_Invoice2"/>
      <sheetName val="HARGA_SATUAN_UPAH_PEKERJA2"/>
      <sheetName val="iTEM_hARSAT2"/>
      <sheetName val="U__div_22"/>
      <sheetName val="Div_102"/>
      <sheetName val="Master_1_02"/>
      <sheetName val="ANALIS_ALAT2"/>
      <sheetName val="Analisa_(2)2"/>
      <sheetName val="Analisa_Upah_&amp;_Bahan_Plum2"/>
      <sheetName val="Analisa_HSP3"/>
      <sheetName val="Ahs_22"/>
      <sheetName val="Ahs_12"/>
      <sheetName val="2_ALS-TANAH_&amp;URG2"/>
      <sheetName val="14_ALS-CAT2"/>
      <sheetName val="11_ALS-SANITER2"/>
      <sheetName val="3_ALS-STR-PDS2"/>
      <sheetName val="5&amp;6_ALS-DINDING2"/>
      <sheetName val="16_ALS_JL2"/>
      <sheetName val="7_ALS-KUDA-KUDA2"/>
      <sheetName val="8_P-ATAP2"/>
      <sheetName val="10_P-LT&amp;DDG2"/>
      <sheetName val="9_ALS-PLAFONT2"/>
      <sheetName val="1_ALS-PERSIAPAN2"/>
      <sheetName val="17_ALS-saluran+BC2"/>
      <sheetName val="ocean_voyage2"/>
      <sheetName val="AN_Tdr2"/>
      <sheetName val="Analisa_2"/>
      <sheetName val="Tie_Beam2"/>
      <sheetName val="AN_Beton2"/>
      <sheetName val="Item_Kompensasi2"/>
      <sheetName val="8LT_122"/>
      <sheetName val="tabel_berat2"/>
      <sheetName val="Cont__Fabrikasi2"/>
      <sheetName val="AKTIVA_TETAP2"/>
      <sheetName val="Bahan_&amp;_Upah2"/>
      <sheetName val="upah_&amp;_bahan2"/>
      <sheetName val="analisa_print2"/>
      <sheetName val="Proj'n(Piping_Big_Crew)2"/>
      <sheetName val="Anls_ME_Tampil2"/>
      <sheetName val="rekap_harga_satuan_pek2"/>
      <sheetName val="Cover_Daf-22"/>
      <sheetName val="rinc_hotel2"/>
      <sheetName val="rinc_fin_t4_2"/>
      <sheetName val="rinc_fin_t4___3_2"/>
      <sheetName val="rinc_fin_t4___2_2"/>
      <sheetName val="D-3_(M)2"/>
      <sheetName val="D-7_(M)2"/>
      <sheetName val="S_UPAH2"/>
      <sheetName val="S_BAHAN2"/>
      <sheetName val="DATA_UMUM2"/>
      <sheetName val="Harga_2"/>
      <sheetName val="Summary_All_Punchlist2"/>
      <sheetName val="Pack_Mat__Mar_21_(3rd_P)2"/>
      <sheetName val="Bahan_2"/>
      <sheetName val="Pekerjaan_2"/>
      <sheetName val="rap_rinci2"/>
      <sheetName val="BOQ_All_Dicipline2"/>
      <sheetName val="BOQ_(detail_)2"/>
      <sheetName val="SUM_BOQ2"/>
      <sheetName val="BAP_Exc_320_C-Feb2"/>
      <sheetName val="BAP_Exc_320_A-Juli2"/>
      <sheetName val="Bahan_BQ2"/>
      <sheetName val="7_4__ANAL_Alat2"/>
      <sheetName val="B_10_(4)2"/>
      <sheetName val="Harga_Dasar2"/>
      <sheetName val="hrg_dasar2"/>
      <sheetName val="rekap_c2"/>
      <sheetName val="Man_Power_&amp;_Comp2"/>
      <sheetName val="H_DSR3"/>
      <sheetName val="Harga_Spare_Part2"/>
      <sheetName val="AnalisaSIPIL_RIIL2"/>
      <sheetName val="6PILE__(돌출)2"/>
      <sheetName val="Net_Cash_Table2"/>
      <sheetName val="Cash_Out_Table2"/>
      <sheetName val="TON__per_Jam1"/>
      <sheetName val="Har-sat_finish1"/>
      <sheetName val="SKEDUL_AV-051"/>
      <sheetName val="Analisa_Electrikal1"/>
      <sheetName val="REKAP_MATI_MC_IC_DES20203"/>
      <sheetName val="anal_Lamp_4a1"/>
      <sheetName val="PERALATAN_PROYEK_GOL_III_A3"/>
      <sheetName val="Analisa_&amp;_Upah2"/>
      <sheetName val="Isolasi_Luar_Dalam2"/>
      <sheetName val="Isolasi_Luar2"/>
      <sheetName val="H_DASAR2"/>
      <sheetName val="DEV-10_33"/>
      <sheetName val="an__struktur1"/>
      <sheetName val="DIV_33"/>
      <sheetName val="upah_bahan3"/>
      <sheetName val="AGG,_C1"/>
      <sheetName val="Action_Plan2"/>
      <sheetName val="AK__PENYST1"/>
      <sheetName val="ALAT_Ok1"/>
      <sheetName val="1195_B11"/>
      <sheetName val="REKAP_A_BESAR1"/>
      <sheetName val="HD_ALAT1"/>
      <sheetName val="A_H_S_P1"/>
      <sheetName val="bhn_FINAL1"/>
      <sheetName val="5-ALAT_(2)1"/>
      <sheetName val="pante_riek1"/>
      <sheetName val="OP__ALAT1"/>
      <sheetName val="OP__PERJAM1"/>
      <sheetName val="KAN__LOKAL1"/>
      <sheetName val="7_공정표1"/>
      <sheetName val="BQ_Utama_1"/>
      <sheetName val="RUKO_TYPE_11"/>
      <sheetName val="Unit_Rate1"/>
      <sheetName val="analisa_stroke1"/>
      <sheetName val="PHU_051"/>
      <sheetName val="Analisa_Upah___Bahan_Plum1"/>
      <sheetName val="PT_GENTA1"/>
      <sheetName val="Hauler_Pdty5"/>
      <sheetName val="Loader_Category5"/>
      <sheetName val="Hauler_Category5"/>
      <sheetName val="Print_(4)5"/>
      <sheetName val="LPA_Daily_MBR01"/>
      <sheetName val="Coal_Inventory_ALL1"/>
      <sheetName val="REKAP-ANALISA"/>
      <sheetName val="D3"/>
      <sheetName val="Analisa Harsat"/>
      <sheetName val="BA Evaluasi"/>
      <sheetName val="Permhnan CCO"/>
      <sheetName val="Persetujuan CCO"/>
      <sheetName val="Rekap MC"/>
      <sheetName val="Penyampaian Evaluasi"/>
      <sheetName val="R. RapatCCO"/>
      <sheetName val="analisa R.2"/>
      <sheetName val="analisa R.1"/>
      <sheetName val="Upah Bhn R.1"/>
      <sheetName val="MAT&amp;LABOR"/>
      <sheetName val="URAIAN "/>
      <sheetName val="LS-Rutin"/>
      <sheetName val="Bare_Summary7"/>
      <sheetName val="Conn__Lib7"/>
      <sheetName val="Memb_Schd7"/>
      <sheetName val="Cash_Flow_bulanan7"/>
      <sheetName val="RAB_AR&amp;STR7"/>
      <sheetName val="HARGA_MATERIAL7"/>
      <sheetName val="H_Satuan7"/>
      <sheetName val="Cover_Daf_27"/>
      <sheetName val="01A-_RAB7"/>
      <sheetName val="DATA_HARGA7"/>
      <sheetName val="BQ_STP_35_M3_A&amp;B7"/>
      <sheetName val="DETAIL_RAP7"/>
      <sheetName val="Week9-Feb____7"/>
      <sheetName val="rab_-_persiapan_&amp;_lantai-17"/>
      <sheetName val="MASTER_R17"/>
      <sheetName val="Job_Data6"/>
      <sheetName val="DB_ET200(R__A)6"/>
      <sheetName val="THREE_PASS7"/>
      <sheetName val="vessel_weight7"/>
      <sheetName val="Perm__Test7"/>
      <sheetName val="struktur_tdk_dipakai7"/>
      <sheetName val="Rekap_Addendum6"/>
      <sheetName val="TOTAL__6"/>
      <sheetName val="forecast_CF_Plan_REV_1_4"/>
      <sheetName val="_schedule_AMD-2_Rev_III7"/>
      <sheetName val="Scheme_Mob_6"/>
      <sheetName val="Labor_Rate6"/>
      <sheetName val="Man_Power6"/>
      <sheetName val="Kuantitas_&amp;_Harga6"/>
      <sheetName val="REF_ONLY6"/>
      <sheetName val="ITEM_OF_WORK6"/>
      <sheetName val="INPUT_DATAS4"/>
      <sheetName val="vlookup_reference4"/>
      <sheetName val="Analisa_Harga_Satuan6"/>
      <sheetName val="Up_&amp;_bhn6"/>
      <sheetName val="GAGAL_PROD7"/>
      <sheetName val="BQ_Rev__06"/>
      <sheetName val="Daf_Pekerjaan6"/>
      <sheetName val="DATA_PROYEK6"/>
      <sheetName val="B__PERSONIL6"/>
      <sheetName val="Lamp-4_Sat-Das6"/>
      <sheetName val="LAMA_(wilayah_4)6"/>
      <sheetName val="Mark_Up6"/>
      <sheetName val="SUM_ME6"/>
      <sheetName val="anal_SNI6"/>
      <sheetName val="bahan_SNI6"/>
      <sheetName val="4_046"/>
      <sheetName val="Bid_Summary6"/>
      <sheetName val="HARGA_SATUAN5"/>
      <sheetName val="4-Basic_Price6"/>
      <sheetName val="Galian_16"/>
      <sheetName val="Adendum_Struktur_4"/>
      <sheetName val="Addendum_Arsitektur_4"/>
      <sheetName val="Addensum_ME_4"/>
      <sheetName val="Addendum_Site_Development_4"/>
      <sheetName val="besi_terbaru_4"/>
      <sheetName val="bekisting_terbaru_4"/>
      <sheetName val="beton_terbaru_4"/>
      <sheetName val="Plafond_Lantai_14"/>
      <sheetName val="Plafond_lantai_24"/>
      <sheetName val="keramik_lantai_14"/>
      <sheetName val="keramik_lantai_24"/>
      <sheetName val="Plafond_14"/>
      <sheetName val="Plafond_24"/>
      <sheetName val="HB_6"/>
      <sheetName val="Summary_4"/>
      <sheetName val="Work_Volume_Elec4"/>
      <sheetName val="RAB_SEKRETARIAT_(1)5"/>
      <sheetName val="RAB_(OK)6"/>
      <sheetName val="Perhitungan_RAB5"/>
      <sheetName val="F1c_DATA_ADM66"/>
      <sheetName val="AHS_Aspal6"/>
      <sheetName val="AHS_Marka6"/>
      <sheetName val="Analisa_lampu6"/>
      <sheetName val="1_B4"/>
      <sheetName val="SAP-KAB_&amp;_PAN-Buil4"/>
      <sheetName val="BTB_20184"/>
      <sheetName val="Agregat_Halus_&amp;_Kasar6"/>
      <sheetName val="Breakdown_Equipment6"/>
      <sheetName val="Equipment_(2)6"/>
      <sheetName val="S_CURVE6"/>
      <sheetName val="Urai__Resap_pengikat5"/>
      <sheetName val="Hrg_Sat5"/>
      <sheetName val="Spec_ME4"/>
      <sheetName val="NP_75"/>
      <sheetName val="Harga_Mat_5"/>
      <sheetName val="dongia_(2)6"/>
      <sheetName val="THPDMoi__(2)6"/>
      <sheetName val="TONG_HOP_VL-NC6"/>
      <sheetName val="TONGKE3p_6"/>
      <sheetName val="TH_VL,_NC,_DDHT_Thanhphuoc6"/>
      <sheetName val="DON_GIA6"/>
      <sheetName val="t-h_HA_THE6"/>
      <sheetName val="CHITIET_VL-NC-TT_-1p6"/>
      <sheetName val="TONG_HOP_VL-NC_TT6"/>
      <sheetName val="TH_XL6"/>
      <sheetName val="CHITIET_VL-NC6"/>
      <sheetName val="CHITIET_VL-NC-TT-3p6"/>
      <sheetName val="KPVC-BD_6"/>
      <sheetName val="Input_Data6"/>
      <sheetName val="Prod_15-1-_Rekap_16"/>
      <sheetName val="Rekap_Biaya6"/>
      <sheetName val="Cash_Flow6"/>
      <sheetName val="harga_dasar_T-M-A6"/>
      <sheetName val="Sales_Parameter5"/>
      <sheetName val="HSBU_ANA6"/>
      <sheetName val="Harga_Bahan6"/>
      <sheetName val="HSA_&amp;_PAB6"/>
      <sheetName val="Harga_Upah_6"/>
      <sheetName val="Upah_6"/>
      <sheetName val="work_shop5"/>
      <sheetName val="Twr_(15)5"/>
      <sheetName val="BOQ_Rekap4"/>
      <sheetName val="D-Bahan_&amp;_Upah4"/>
      <sheetName val="Inds_&amp;_For3"/>
      <sheetName val="RAB_Intrn_(Approved)4"/>
      <sheetName val="PLTU_1_Kalteng_EXT4"/>
      <sheetName val="PLTU_1_Kalteng_EXT_(2)4"/>
      <sheetName val="Harsat_EXT4"/>
      <sheetName val="Kode_Pekerjaan4"/>
      <sheetName val="kont_anak15"/>
      <sheetName val="List_H_Bahan&amp;Upah5"/>
      <sheetName val="A_HARSAT_ARS5"/>
      <sheetName val="BOQ_(Diisi_dulu))5"/>
      <sheetName val="ANALISA_SNI'13_5"/>
      <sheetName val="HRG_BAHAN_&amp;_UPAH_okk4"/>
      <sheetName val="Analis_Kusen_okk4"/>
      <sheetName val="Fire_Fighting4"/>
      <sheetName val="On_Time4"/>
      <sheetName val="GALIAN_MEKANIS4"/>
      <sheetName val="dongia__2_4"/>
      <sheetName val="THPDMoi___2_4"/>
      <sheetName val="CHITIET_VL_NC4"/>
      <sheetName val="CHITIET_VL_NC_TT__1p4"/>
      <sheetName val="CHITIET_VL_NC_TT_3p4"/>
      <sheetName val="t_h_HA_THE4"/>
      <sheetName val="KPVC_BD_4"/>
      <sheetName val="CAB_24"/>
      <sheetName val="Bill_rekap3"/>
      <sheetName val="anal_rab4"/>
      <sheetName val="7__Comparison_of_Asphalt_etc4"/>
      <sheetName val="7a__Compar_Asphalt_(Machine)4"/>
      <sheetName val="4_Equipment_Cost4"/>
      <sheetName val="1__Coeficient4"/>
      <sheetName val="6__Comparison_of_Sand_Volume4"/>
      <sheetName val="5a__Excav__(Machine)4"/>
      <sheetName val="2__Coeficient_butt_fushion4"/>
      <sheetName val="Bill_of_Qty_MEP3"/>
      <sheetName val="Harga_Satuan_Bahan5"/>
      <sheetName val="Master_Edit5"/>
      <sheetName val="RAB_TOTAL5"/>
      <sheetName val="lkalibrasi_BENENAIN5"/>
      <sheetName val="PT_5"/>
      <sheetName val="DAF_HRG5"/>
      <sheetName val="REKAP_15"/>
      <sheetName val="ANALISA_railing5"/>
      <sheetName val="Anal_ALat5"/>
      <sheetName val="Analisa_Quarry5"/>
      <sheetName val="RAB_THP14"/>
      <sheetName val="UPAH_DAN_BAHAN4"/>
      <sheetName val="9_PEK-HARIAN4"/>
      <sheetName val="1__Rekap_Utama4"/>
      <sheetName val="Peralatan_(2)4"/>
      <sheetName val="AHS_PL3"/>
      <sheetName val="SPREAD_SHEET3"/>
      <sheetName val="REKAP_TOTAL3"/>
      <sheetName val="TE_TS_FA_LAN_MATV3"/>
      <sheetName val="(_05_)_UPAH&amp;BHN4"/>
      <sheetName val="DATA_WP4"/>
      <sheetName val="hrg_uph+bhn4"/>
      <sheetName val="CF_WORKSHEET4"/>
      <sheetName val="Har_Sat4"/>
      <sheetName val="Sumber_Daya4"/>
      <sheetName val="BOQ_INTERN4"/>
      <sheetName val="ANALYS_EXTERN4"/>
      <sheetName val="BQ_RESO4"/>
      <sheetName val="REKAP_INDIRECT4"/>
      <sheetName val="SUMMARY_IN4"/>
      <sheetName val="INDIRECT_COST4"/>
      <sheetName val="DIV_64"/>
      <sheetName val="DIV_74"/>
      <sheetName val="POS_14"/>
      <sheetName val="POS_24"/>
      <sheetName val="PIPA_REF4"/>
      <sheetName val="Analis_harga4"/>
      <sheetName val="Harga_ALAT4"/>
      <sheetName val="Daftar_Harga_Pekerjaan4"/>
      <sheetName val="Upah_Tenaga_Kerja4"/>
      <sheetName val="Bahan_Upah4"/>
      <sheetName val="Rencana_Anggaran_Biaya4"/>
      <sheetName val="Basic_P4"/>
      <sheetName val="An__Alat4"/>
      <sheetName val="Analisa_HS4"/>
      <sheetName val="HPS_PC4"/>
      <sheetName val="b)_Pengalaman_Kerja4"/>
      <sheetName val="NET_Sum4"/>
      <sheetName val="MSTR_200416_PU_COGS_DIVBAR4"/>
      <sheetName val="TABEL_BAJA3"/>
      <sheetName val="STR_-_2B3"/>
      <sheetName val="Currency_Rate4"/>
      <sheetName val="Grafik_Trend3"/>
      <sheetName val="COV_GRAND4"/>
      <sheetName val="Cashflow_Analysis3"/>
      <sheetName val="Project_Data3"/>
      <sheetName val="Daftar_Kuantitas_&amp;_Harga4"/>
      <sheetName val="Data_Info4"/>
      <sheetName val="matr_aux3"/>
      <sheetName val="matr_engine3"/>
      <sheetName val="jasa_rehab3"/>
      <sheetName val="jasa_pondasi3"/>
      <sheetName val="jasa_rekon_material3"/>
      <sheetName val="GASATAGG_XLS3"/>
      <sheetName val="HSUMUM_XLS3"/>
      <sheetName val="HSDRAIN_XLS3"/>
      <sheetName val="HSMISC_XLS3"/>
      <sheetName val="Bill_of_Quantity3"/>
      <sheetName val="Permanent_info3"/>
      <sheetName val="Daf_Harga-Upah3"/>
      <sheetName val="Daftar_Harga_Upah_dan_Bahan4"/>
      <sheetName val="DAFTAR_HARGA3"/>
      <sheetName val="ADD_2_(1)3"/>
      <sheetName val="BQ_ARS3"/>
      <sheetName val="Daftar_Sewa3"/>
      <sheetName val="Analisa_Alat3"/>
      <sheetName val="BOQ_CBM3"/>
      <sheetName val="Elemen_Biaya3"/>
      <sheetName val="Cost_Center3"/>
      <sheetName val="Asumsi_by_Own3"/>
      <sheetName val="ANALISA_STR_&amp;_ARS_KD3"/>
      <sheetName val="DAFT_ALAT,UPAH_&amp;_MAT_KD3"/>
      <sheetName val="Customize_Your_Invoice3"/>
      <sheetName val="HARGA_SATUAN_UPAH_PEKERJA3"/>
      <sheetName val="iTEM_hARSAT3"/>
      <sheetName val="U__div_23"/>
      <sheetName val="Div_103"/>
      <sheetName val="Master_1_03"/>
      <sheetName val="ANALIS_ALAT3"/>
      <sheetName val="Analisa_(2)3"/>
      <sheetName val="Analisa_Upah_&amp;_Bahan_Plum3"/>
      <sheetName val="Analisa_HSP4"/>
      <sheetName val="Ahs_23"/>
      <sheetName val="Ahs_13"/>
      <sheetName val="2_ALS-TANAH_&amp;URG3"/>
      <sheetName val="14_ALS-CAT3"/>
      <sheetName val="11_ALS-SANITER3"/>
      <sheetName val="3_ALS-STR-PDS3"/>
      <sheetName val="5&amp;6_ALS-DINDING3"/>
      <sheetName val="16_ALS_JL3"/>
      <sheetName val="7_ALS-KUDA-KUDA3"/>
      <sheetName val="8_P-ATAP3"/>
      <sheetName val="10_P-LT&amp;DDG3"/>
      <sheetName val="9_ALS-PLAFONT3"/>
      <sheetName val="1_ALS-PERSIAPAN3"/>
      <sheetName val="17_ALS-saluran+BC3"/>
      <sheetName val="ocean_voyage3"/>
      <sheetName val="AN_Tdr3"/>
      <sheetName val="Analisa_3"/>
      <sheetName val="Tie_Beam3"/>
      <sheetName val="AN_Beton3"/>
      <sheetName val="Item_Kompensasi3"/>
      <sheetName val="8LT_123"/>
      <sheetName val="tabel_berat3"/>
      <sheetName val="Cont__Fabrikasi3"/>
      <sheetName val="Proj'n(Piping_Big_Crew)3"/>
      <sheetName val="Anls_ME_Tampil3"/>
      <sheetName val="rekap_harga_satuan_pek3"/>
      <sheetName val="upah_&amp;_bahan3"/>
      <sheetName val="Bahan_&amp;_Upah3"/>
      <sheetName val="Cover_Daf-23"/>
      <sheetName val="rinc_hotel3"/>
      <sheetName val="rinc_fin_t4_3"/>
      <sheetName val="rinc_fin_t4___3_3"/>
      <sheetName val="rinc_fin_t4___2_3"/>
      <sheetName val="AKTIVA_TETAP3"/>
      <sheetName val="analisa_print3"/>
      <sheetName val="D-3_(M)3"/>
      <sheetName val="D-7_(M)3"/>
      <sheetName val="S_UPAH3"/>
      <sheetName val="S_BAHAN3"/>
      <sheetName val="DATA_UMUM3"/>
      <sheetName val="Harga_3"/>
      <sheetName val="Summary_All_Punchlist3"/>
      <sheetName val="Pack_Mat__Mar_21_(3rd_P)3"/>
      <sheetName val="Bahan_3"/>
      <sheetName val="Pekerjaan_3"/>
      <sheetName val="rap_rinci3"/>
      <sheetName val="BOQ_All_Dicipline3"/>
      <sheetName val="BOQ_(detail_)3"/>
      <sheetName val="SUM_BOQ3"/>
      <sheetName val="BAP_Exc_320_C-Feb3"/>
      <sheetName val="BAP_Exc_320_A-Juli3"/>
      <sheetName val="Bahan_BQ3"/>
      <sheetName val="7_4__ANAL_Alat3"/>
      <sheetName val="B_10_(4)3"/>
      <sheetName val="Harga_Dasar3"/>
      <sheetName val="hrg_dasar3"/>
      <sheetName val="rekap_c3"/>
      <sheetName val="Man_Power_&amp;_Comp3"/>
      <sheetName val="H_DSR4"/>
      <sheetName val="REKAP_MATI_MC_IC_DES20204"/>
      <sheetName val="Analisa_Electrikal2"/>
      <sheetName val="Isolasi_Luar_Dalam3"/>
      <sheetName val="Isolasi_Luar3"/>
      <sheetName val="ALAT_Ok2"/>
      <sheetName val="Pivot_Table1"/>
      <sheetName val="REKAP_A_BESAR2"/>
      <sheetName val="PERALATAN_PROYEK_GOL_III_A4"/>
      <sheetName val="Analisa_&amp;_Upah3"/>
      <sheetName val="H_DASAR3"/>
      <sheetName val="DEV-10_34"/>
      <sheetName val="A_H_S_P2"/>
      <sheetName val="DIV_34"/>
      <sheetName val="bhn_FINAL2"/>
      <sheetName val="5-ALAT_(2)2"/>
      <sheetName val="SKEDUL_AV-052"/>
      <sheetName val="pro_ra_op1"/>
      <sheetName val="jadual_material1"/>
      <sheetName val="BQ_Utama_2"/>
      <sheetName val="pante_riek2"/>
      <sheetName val="_anal_hrg_sat1"/>
      <sheetName val="anal_Lamp_4a2"/>
      <sheetName val="Mob-Demob_Alat1"/>
      <sheetName val="UPAH_(2)1"/>
      <sheetName val="D_UPH&amp;PEK1"/>
      <sheetName val="Harga_Spare_Part3"/>
      <sheetName val="HG_SATUAN1"/>
      <sheetName val="Alat_(2)1"/>
      <sheetName val="Har-sat_finish2"/>
      <sheetName val="BAHAN_MEP1"/>
      <sheetName val="AGG,_C2"/>
      <sheetName val="AK__PENYST2"/>
      <sheetName val="Unit_Rate2"/>
      <sheetName val="analisa_stroke2"/>
      <sheetName val="PHU_052"/>
      <sheetName val="Analisa_Upah___Bahan_Plum2"/>
      <sheetName val="upah_bahan4"/>
      <sheetName val="AnalisaSIPIL_RIIL3"/>
      <sheetName val="R_A_B1"/>
      <sheetName val="Statprod_gab1"/>
      <sheetName val="L_31"/>
      <sheetName val="Rate_Analysis1"/>
      <sheetName val="PJA_(2)1"/>
      <sheetName val="Analisa_Alat_Berat1"/>
      <sheetName val="OP__ALAT2"/>
      <sheetName val="OP__PERJAM2"/>
      <sheetName val="KAN__LOKAL2"/>
      <sheetName val="7_공정표2"/>
      <sheetName val="RAB_J18_1"/>
      <sheetName val="Scaffolding_Rent_Price_R111"/>
      <sheetName val="A_Div101"/>
      <sheetName val="A_Div31"/>
      <sheetName val="A_Div_21"/>
      <sheetName val="A_Div_41"/>
      <sheetName val="A_Div51"/>
      <sheetName val="A_Div71"/>
      <sheetName val="DATA_LEBAR1"/>
      <sheetName val="Data_Base1"/>
      <sheetName val="6PILE__(돌출)3"/>
      <sheetName val="Net_Cash_Table3"/>
      <sheetName val="Cash_Out_Table3"/>
      <sheetName val="an__struktur2"/>
      <sheetName val="Action_Plan3"/>
      <sheetName val="1195_B12"/>
      <sheetName val="HD_ALAT2"/>
      <sheetName val="RUKO_TYPE_12"/>
      <sheetName val="Grand_summary1"/>
      <sheetName val="입찰내역_발주처_양식1"/>
      <sheetName val="Perhit_Alat1"/>
      <sheetName val="bahan_dan_upah1"/>
      <sheetName val="DAFTAR_ISI1"/>
      <sheetName val="PT_GENTA2"/>
      <sheetName val="REKAP_APRIL_BOQ_ADD_(2)1"/>
      <sheetName val="REKAP_JUNI1"/>
      <sheetName val="REKAP_APRIL_BOQ1"/>
      <sheetName val="REKAP_JUNI_BOQ_ADD1"/>
      <sheetName val="REKAP_JUNI_VER_RESUME_ADD1"/>
      <sheetName val="dayvol_WEDI1"/>
      <sheetName val="Cover_(x)1"/>
      <sheetName val="Cor_Apt1"/>
      <sheetName val="metode_1"/>
      <sheetName val="NP_(2)1"/>
      <sheetName val="Daftar_Kuantitas_dan_Harga1"/>
      <sheetName val="harsat_sdy1"/>
      <sheetName val="AT_21"/>
      <sheetName val="TON__per_Jam2"/>
      <sheetName val="Table_Ohm1"/>
      <sheetName val="GRAND_REKAP1"/>
      <sheetName val="Rekap_Direct_Cost1"/>
      <sheetName val="Rekap_Prelim1"/>
      <sheetName val="Vol__Lantai_Tipikal1"/>
      <sheetName val="Analisa_Struktur1"/>
      <sheetName val="Pas__bata_(anyar)1"/>
      <sheetName val="Pas__bata1"/>
      <sheetName val="PILE_CAP1"/>
      <sheetName val="INPUT_BALOK1"/>
      <sheetName val="itungan_Balok1"/>
      <sheetName val="RASIO_SLAB1"/>
      <sheetName val="PIT_LIFT1"/>
      <sheetName val="H__Satuan_Upah_&amp;_Bahan1"/>
      <sheetName val="H__Satuan_Pekerjaan1"/>
      <sheetName val="Analisa_Satuan_Pekerjaan1"/>
      <sheetName val="Fill_this_out_first___1"/>
      <sheetName val="Sudah_Berjalan1"/>
      <sheetName val="Hauler_Pdty6"/>
      <sheetName val="Loader_Category6"/>
      <sheetName val="Hauler_Category6"/>
      <sheetName val="Print_(4)6"/>
      <sheetName val="LPA_Daily_MBR02"/>
      <sheetName val="Coal_Inventory_ALL2"/>
      <sheetName val="AkumAT"/>
      <sheetName val="wt"/>
      <sheetName val="A.Alat"/>
      <sheetName val="listplank"/>
      <sheetName val="plafond"/>
      <sheetName val="sanitary"/>
      <sheetName val="keramik"/>
      <sheetName val="instalasi air bersih"/>
      <sheetName val="instalasi air kotor_bekas"/>
      <sheetName val="paving"/>
      <sheetName val="pek. tanah"/>
      <sheetName val="Cansteen"/>
      <sheetName val="PEK.PONDASI"/>
      <sheetName val="pek.kayu"/>
      <sheetName val="pek.dinding"/>
      <sheetName val="pek.besi dan alumunium"/>
      <sheetName val="pek.penutup lantai dan dinding"/>
      <sheetName val="HERMAN TF"/>
      <sheetName val="393585"/>
      <sheetName val="393602"/>
      <sheetName val="393612"/>
      <sheetName val="BQ-M"/>
      <sheetName val="baop"/>
      <sheetName val="Basic Price(fix)"/>
      <sheetName val="Daftar Upah &amp; Bahan"/>
      <sheetName val="IN OUT"/>
      <sheetName val="Particular Sch"/>
      <sheetName val="SLNK"/>
      <sheetName val="BP"/>
      <sheetName val="Daftar BOQ"/>
      <sheetName val="Reference"/>
      <sheetName val="Des"/>
      <sheetName val="DAF-ALAT-03"/>
      <sheetName val="ASPAL (14)"/>
      <sheetName val="ca"/>
      <sheetName val="bq analisa"/>
      <sheetName val=""/>
      <sheetName val="Kategori"/>
      <sheetName val="act rev"/>
      <sheetName val="TB98,oct99&amp;sap99-WPL"/>
      <sheetName val="assets"/>
      <sheetName val="Fixset"/>
      <sheetName val="VA.1.2"/>
      <sheetName val="E-1-1"/>
      <sheetName val="rm-07 2010"/>
      <sheetName val="lisa zk_trans_kstar"/>
      <sheetName val="Bare_Summary8"/>
      <sheetName val="Conn__Lib8"/>
      <sheetName val="Memb_Schd8"/>
      <sheetName val="Cash_Flow_bulanan8"/>
      <sheetName val="RAB_AR&amp;STR8"/>
      <sheetName val="HARGA_MATERIAL8"/>
      <sheetName val="H_Satuan8"/>
      <sheetName val="Cover_Daf_28"/>
      <sheetName val="01A-_RAB8"/>
      <sheetName val="DATA_HARGA8"/>
      <sheetName val="BQ_STP_35_M3_A&amp;B8"/>
      <sheetName val="DETAIL_RAP8"/>
      <sheetName val="Week9-Feb____8"/>
      <sheetName val="rab_-_persiapan_&amp;_lantai-18"/>
      <sheetName val="MASTER_R18"/>
      <sheetName val="Job_Data7"/>
      <sheetName val="DB_ET200(R__A)7"/>
      <sheetName val="THREE_PASS8"/>
      <sheetName val="vessel_weight8"/>
      <sheetName val="Perm__Test8"/>
      <sheetName val="struktur_tdk_dipakai8"/>
      <sheetName val="Rekap_Addendum7"/>
      <sheetName val="TOTAL__7"/>
      <sheetName val="forecast_CF_Plan_REV_1_5"/>
      <sheetName val="_schedule_AMD-2_Rev_III8"/>
      <sheetName val="Scheme_Mob_7"/>
      <sheetName val="Labor_Rate7"/>
      <sheetName val="Man_Power7"/>
      <sheetName val="Kuantitas_&amp;_Harga7"/>
      <sheetName val="REF_ONLY7"/>
      <sheetName val="ITEM_OF_WORK7"/>
      <sheetName val="INPUT_DATAS5"/>
      <sheetName val="vlookup_reference5"/>
      <sheetName val="Analisa_Harga_Satuan7"/>
      <sheetName val="Up_&amp;_bhn7"/>
      <sheetName val="GAGAL_PROD8"/>
      <sheetName val="BQ_Rev__07"/>
      <sheetName val="Daf_Pekerjaan7"/>
      <sheetName val="DATA_PROYEK7"/>
      <sheetName val="B__PERSONIL7"/>
      <sheetName val="Lamp-4_Sat-Das7"/>
      <sheetName val="LAMA_(wilayah_4)7"/>
      <sheetName val="Mark_Up7"/>
      <sheetName val="SUM_ME7"/>
      <sheetName val="anal_SNI7"/>
      <sheetName val="bahan_SNI7"/>
      <sheetName val="4_047"/>
      <sheetName val="Bid_Summary7"/>
      <sheetName val="HARGA_SATUAN6"/>
      <sheetName val="4-Basic_Price7"/>
      <sheetName val="Galian_17"/>
      <sheetName val="Adendum_Struktur_5"/>
      <sheetName val="Addendum_Arsitektur_5"/>
      <sheetName val="Addensum_ME_5"/>
      <sheetName val="Addendum_Site_Development_5"/>
      <sheetName val="besi_terbaru_5"/>
      <sheetName val="bekisting_terbaru_5"/>
      <sheetName val="beton_terbaru_5"/>
      <sheetName val="Plafond_Lantai_15"/>
      <sheetName val="Plafond_lantai_25"/>
      <sheetName val="keramik_lantai_15"/>
      <sheetName val="keramik_lantai_25"/>
      <sheetName val="Plafond_15"/>
      <sheetName val="Plafond_25"/>
      <sheetName val="HB_7"/>
      <sheetName val="Summary_5"/>
      <sheetName val="Work_Volume_Elec5"/>
      <sheetName val="RAB_SEKRETARIAT_(1)6"/>
      <sheetName val="RAB_(OK)7"/>
      <sheetName val="Perhitungan_RAB6"/>
      <sheetName val="F1c_DATA_ADM67"/>
      <sheetName val="AHS_Aspal7"/>
      <sheetName val="AHS_Marka7"/>
      <sheetName val="Analisa_lampu7"/>
      <sheetName val="1_B5"/>
      <sheetName val="SAP-KAB_&amp;_PAN-Buil5"/>
      <sheetName val="BTB_20185"/>
      <sheetName val="Agregat_Halus_&amp;_Kasar7"/>
      <sheetName val="Breakdown_Equipment7"/>
      <sheetName val="Equipment_(2)7"/>
      <sheetName val="S_CURVE7"/>
      <sheetName val="Urai__Resap_pengikat6"/>
      <sheetName val="Hrg_Sat6"/>
      <sheetName val="Spec_ME5"/>
      <sheetName val="NP_76"/>
      <sheetName val="Harga_Mat_6"/>
      <sheetName val="dongia_(2)7"/>
      <sheetName val="THPDMoi__(2)7"/>
      <sheetName val="TONG_HOP_VL-NC7"/>
      <sheetName val="TONGKE3p_7"/>
      <sheetName val="TH_VL,_NC,_DDHT_Thanhphuoc7"/>
      <sheetName val="DON_GIA7"/>
      <sheetName val="t-h_HA_THE7"/>
      <sheetName val="CHITIET_VL-NC-TT_-1p7"/>
      <sheetName val="TONG_HOP_VL-NC_TT7"/>
      <sheetName val="TH_XL7"/>
      <sheetName val="CHITIET_VL-NC7"/>
      <sheetName val="CHITIET_VL-NC-TT-3p7"/>
      <sheetName val="KPVC-BD_7"/>
      <sheetName val="Input_Data7"/>
      <sheetName val="Prod_15-1-_Rekap_17"/>
      <sheetName val="Rekap_Biaya7"/>
      <sheetName val="Cash_Flow7"/>
      <sheetName val="harga_dasar_T-M-A7"/>
      <sheetName val="Sales_Parameter6"/>
      <sheetName val="HSBU_ANA7"/>
      <sheetName val="Harga_Bahan7"/>
      <sheetName val="HSA_&amp;_PAB7"/>
      <sheetName val="Harga_Upah_7"/>
      <sheetName val="Upah_7"/>
      <sheetName val="work_shop6"/>
      <sheetName val="Twr_(15)6"/>
      <sheetName val="BOQ_Rekap5"/>
      <sheetName val="D-Bahan_&amp;_Upah5"/>
      <sheetName val="Inds_&amp;_For4"/>
      <sheetName val="RAB_Intrn_(Approved)5"/>
      <sheetName val="PLTU_1_Kalteng_EXT5"/>
      <sheetName val="PLTU_1_Kalteng_EXT_(2)5"/>
      <sheetName val="Harsat_EXT5"/>
      <sheetName val="Kode_Pekerjaan5"/>
      <sheetName val="kont_anak16"/>
      <sheetName val="List_H_Bahan&amp;Upah6"/>
      <sheetName val="A_HARSAT_ARS6"/>
      <sheetName val="BOQ_(Diisi_dulu))6"/>
      <sheetName val="ANALISA_SNI'13_6"/>
      <sheetName val="HRG_BAHAN_&amp;_UPAH_okk5"/>
      <sheetName val="Analis_Kusen_okk5"/>
      <sheetName val="Fire_Fighting5"/>
      <sheetName val="On_Time5"/>
      <sheetName val="GALIAN_MEKANIS5"/>
      <sheetName val="dongia__2_5"/>
      <sheetName val="THPDMoi___2_5"/>
      <sheetName val="CHITIET_VL_NC5"/>
      <sheetName val="CHITIET_VL_NC_TT__1p5"/>
      <sheetName val="CHITIET_VL_NC_TT_3p5"/>
      <sheetName val="t_h_HA_THE5"/>
      <sheetName val="KPVC_BD_5"/>
      <sheetName val="CAB_25"/>
      <sheetName val="Bill_rekap4"/>
      <sheetName val="anal_rab5"/>
      <sheetName val="7__Comparison_of_Asphalt_etc5"/>
      <sheetName val="7a__Compar_Asphalt_(Machine)5"/>
      <sheetName val="4_Equipment_Cost5"/>
      <sheetName val="1__Coeficient5"/>
      <sheetName val="6__Comparison_of_Sand_Volume5"/>
      <sheetName val="5a__Excav__(Machine)5"/>
      <sheetName val="2__Coeficient_butt_fushion5"/>
      <sheetName val="Bill_of_Qty_MEP4"/>
      <sheetName val="Harga_Satuan_Bahan6"/>
      <sheetName val="Master_Edit6"/>
      <sheetName val="RAB_TOTAL6"/>
      <sheetName val="lkalibrasi_BENENAIN6"/>
      <sheetName val="PT_6"/>
      <sheetName val="DAF_HRG6"/>
      <sheetName val="REKAP_16"/>
      <sheetName val="ANALISA_railing6"/>
      <sheetName val="Anal_ALat6"/>
      <sheetName val="Analisa_Quarry6"/>
      <sheetName val="RAB_THP15"/>
      <sheetName val="UPAH_DAN_BAHAN5"/>
      <sheetName val="9_PEK-HARIAN5"/>
      <sheetName val="1__Rekap_Utama5"/>
      <sheetName val="Peralatan_(2)5"/>
      <sheetName val="AHS_PL4"/>
      <sheetName val="SPREAD_SHEET4"/>
      <sheetName val="REKAP_TOTAL4"/>
      <sheetName val="TE_TS_FA_LAN_MATV4"/>
      <sheetName val="(_05_)_UPAH&amp;BHN5"/>
      <sheetName val="DATA_WP5"/>
      <sheetName val="hrg_uph+bhn5"/>
      <sheetName val="CF_WORKSHEET5"/>
      <sheetName val="Har_Sat5"/>
      <sheetName val="Sumber_Daya5"/>
      <sheetName val="BOQ_INTERN5"/>
      <sheetName val="ANALYS_EXTERN5"/>
      <sheetName val="BQ_RESO5"/>
      <sheetName val="REKAP_INDIRECT5"/>
      <sheetName val="SUMMARY_IN5"/>
      <sheetName val="INDIRECT_COST5"/>
      <sheetName val="DIV_65"/>
      <sheetName val="DIV_75"/>
      <sheetName val="POS_15"/>
      <sheetName val="POS_25"/>
      <sheetName val="PIPA_REF5"/>
      <sheetName val="Analis_harga5"/>
      <sheetName val="Harga_ALAT5"/>
      <sheetName val="Daftar_Harga_Pekerjaan5"/>
      <sheetName val="Upah_Tenaga_Kerja5"/>
      <sheetName val="Bahan_Upah5"/>
      <sheetName val="Rencana_Anggaran_Biaya5"/>
      <sheetName val="Basic_P5"/>
      <sheetName val="An__Alat5"/>
      <sheetName val="Analisa_HS5"/>
      <sheetName val="HPS_PC5"/>
      <sheetName val="b)_Pengalaman_Kerja5"/>
      <sheetName val="NET_Sum5"/>
      <sheetName val="MSTR_200416_PU_COGS_DIVBAR5"/>
      <sheetName val="TABEL_BAJA4"/>
      <sheetName val="STR_-_2B4"/>
      <sheetName val="Currency_Rate5"/>
      <sheetName val="Grafik_Trend4"/>
      <sheetName val="COV_GRAND5"/>
      <sheetName val="Cashflow_Analysis4"/>
      <sheetName val="Project_Data4"/>
      <sheetName val="Daftar_Kuantitas_&amp;_Harga5"/>
      <sheetName val="Data_Info5"/>
      <sheetName val="matr_aux4"/>
      <sheetName val="matr_engine4"/>
      <sheetName val="jasa_rehab4"/>
      <sheetName val="jasa_pondasi4"/>
      <sheetName val="jasa_rekon_material4"/>
      <sheetName val="GASATAGG_XLS4"/>
      <sheetName val="HSUMUM_XLS4"/>
      <sheetName val="HSDRAIN_XLS4"/>
      <sheetName val="HSMISC_XLS4"/>
      <sheetName val="Bill_of_Quantity4"/>
      <sheetName val="Permanent_info4"/>
      <sheetName val="Daf_Harga-Upah4"/>
      <sheetName val="Daftar_Harga_Upah_dan_Bahan5"/>
      <sheetName val="DAFTAR_HARGA4"/>
      <sheetName val="ADD_2_(1)4"/>
      <sheetName val="BQ_ARS4"/>
      <sheetName val="Daftar_Sewa4"/>
      <sheetName val="Analisa_Alat4"/>
      <sheetName val="BOQ_CBM4"/>
      <sheetName val="Elemen_Biaya4"/>
      <sheetName val="Cost_Center4"/>
      <sheetName val="Asumsi_by_Own4"/>
      <sheetName val="ANALISA_STR_&amp;_ARS_KD4"/>
      <sheetName val="DAFT_ALAT,UPAH_&amp;_MAT_KD4"/>
      <sheetName val="Customize_Your_Invoice4"/>
      <sheetName val="HARGA_SATUAN_UPAH_PEKERJA4"/>
      <sheetName val="iTEM_hARSAT4"/>
      <sheetName val="U__div_24"/>
      <sheetName val="Div_104"/>
      <sheetName val="Master_1_04"/>
      <sheetName val="ANALIS_ALAT4"/>
      <sheetName val="Analisa_(2)4"/>
      <sheetName val="Analisa_Upah_&amp;_Bahan_Plum4"/>
      <sheetName val="Analisa_HSP5"/>
      <sheetName val="Ahs_24"/>
      <sheetName val="Ahs_14"/>
      <sheetName val="2_ALS-TANAH_&amp;URG4"/>
      <sheetName val="14_ALS-CAT4"/>
      <sheetName val="11_ALS-SANITER4"/>
      <sheetName val="3_ALS-STR-PDS4"/>
      <sheetName val="5&amp;6_ALS-DINDING4"/>
      <sheetName val="16_ALS_JL4"/>
      <sheetName val="7_ALS-KUDA-KUDA4"/>
      <sheetName val="8_P-ATAP4"/>
      <sheetName val="10_P-LT&amp;DDG4"/>
      <sheetName val="9_ALS-PLAFONT4"/>
      <sheetName val="1_ALS-PERSIAPAN4"/>
      <sheetName val="17_ALS-saluran+BC4"/>
      <sheetName val="ocean_voyage4"/>
      <sheetName val="AN_Tdr4"/>
      <sheetName val="Analisa_4"/>
      <sheetName val="Tie_Beam4"/>
      <sheetName val="AN_Beton4"/>
      <sheetName val="Item_Kompensasi4"/>
      <sheetName val="8LT_124"/>
      <sheetName val="tabel_berat4"/>
      <sheetName val="Cont__Fabrikasi4"/>
      <sheetName val="AKTIVA_TETAP4"/>
      <sheetName val="Bahan_&amp;_Upah4"/>
      <sheetName val="upah_&amp;_bahan4"/>
      <sheetName val="analisa_print4"/>
      <sheetName val="Anls_ME_Tampil4"/>
      <sheetName val="rekap_harga_satuan_pek4"/>
      <sheetName val="Cover_Daf-24"/>
      <sheetName val="rinc_hotel4"/>
      <sheetName val="rinc_fin_t4_4"/>
      <sheetName val="rinc_fin_t4___3_4"/>
      <sheetName val="rinc_fin_t4___2_4"/>
      <sheetName val="Proj'n(Piping_Big_Crew)4"/>
      <sheetName val="D-3_(M)4"/>
      <sheetName val="D-7_(M)4"/>
      <sheetName val="S_UPAH4"/>
      <sheetName val="S_BAHAN4"/>
      <sheetName val="DATA_UMUM4"/>
      <sheetName val="Harga_4"/>
      <sheetName val="Summary_All_Punchlist4"/>
      <sheetName val="Pack_Mat__Mar_21_(3rd_P)4"/>
      <sheetName val="Bahan_4"/>
      <sheetName val="Pekerjaan_4"/>
      <sheetName val="rap_rinci4"/>
      <sheetName val="BOQ_All_Dicipline4"/>
      <sheetName val="BOQ_(detail_)4"/>
      <sheetName val="SUM_BOQ4"/>
      <sheetName val="BAP_Exc_320_C-Feb4"/>
      <sheetName val="BAP_Exc_320_A-Juli4"/>
      <sheetName val="Bahan_BQ4"/>
      <sheetName val="7_4__ANAL_Alat4"/>
      <sheetName val="B_10_(4)4"/>
      <sheetName val="Harga_Dasar4"/>
      <sheetName val="hrg_dasar4"/>
      <sheetName val="rekap_c4"/>
      <sheetName val="Man_Power_&amp;_Comp4"/>
      <sheetName val="H_DSR5"/>
      <sheetName val="Harga_Spare_Part4"/>
      <sheetName val="AnalisaSIPIL_RIIL4"/>
      <sheetName val="6PILE__(돌출)4"/>
      <sheetName val="Net_Cash_Table4"/>
      <sheetName val="Cash_Out_Table4"/>
      <sheetName val="TON__per_Jam3"/>
      <sheetName val="Har-sat_finish3"/>
      <sheetName val="SKEDUL_AV-053"/>
      <sheetName val="Analisa_Electrikal3"/>
      <sheetName val="REKAP_MATI_MC_IC_DES20205"/>
      <sheetName val="anal_Lamp_4a3"/>
      <sheetName val="PERALATAN_PROYEK_GOL_III_A5"/>
      <sheetName val="Analisa_&amp;_Upah4"/>
      <sheetName val="Isolasi_Luar_Dalam4"/>
      <sheetName val="Isolasi_Luar4"/>
      <sheetName val="H_DASAR4"/>
      <sheetName val="DEV-10_35"/>
      <sheetName val="an__struktur3"/>
      <sheetName val="DIV_35"/>
      <sheetName val="upah_bahan5"/>
      <sheetName val="AGG,_C3"/>
      <sheetName val="Action_Plan4"/>
      <sheetName val="AK__PENYST3"/>
      <sheetName val="ALAT_Ok3"/>
      <sheetName val="1195_B13"/>
      <sheetName val="REKAP_A_BESAR3"/>
      <sheetName val="HD_ALAT3"/>
      <sheetName val="A_H_S_P3"/>
      <sheetName val="bhn_FINAL3"/>
      <sheetName val="5-ALAT_(2)3"/>
      <sheetName val="pante_riek3"/>
      <sheetName val="OP__ALAT3"/>
      <sheetName val="OP__PERJAM3"/>
      <sheetName val="KAN__LOKAL3"/>
      <sheetName val="7_공정표3"/>
      <sheetName val="BQ_Utama_3"/>
      <sheetName val="RUKO_TYPE_13"/>
      <sheetName val="Unit_Rate3"/>
      <sheetName val="analisa_stroke3"/>
      <sheetName val="PHU_053"/>
      <sheetName val="Analisa_Upah___Bahan_Plum3"/>
      <sheetName val="PT_GENTA3"/>
      <sheetName val="Hauler_Pdty7"/>
      <sheetName val="Loader_Category7"/>
      <sheetName val="Hauler_Category7"/>
      <sheetName val="Print_(4)7"/>
      <sheetName val="LPA_Daily_MBR03"/>
      <sheetName val="Coal_Inventory_ALL3"/>
      <sheetName val="Pivot_Table2"/>
      <sheetName val="pro_ra_op2"/>
      <sheetName val="jadual_material2"/>
      <sheetName val="_anal_hrg_sat2"/>
      <sheetName val="Mob-Demob_Alat2"/>
      <sheetName val="UPAH_(2)2"/>
      <sheetName val="D_UPH&amp;PEK2"/>
      <sheetName val="HG_SATUAN2"/>
      <sheetName val="Alat_(2)2"/>
      <sheetName val="BAHAN_MEP2"/>
      <sheetName val="R_A_B2"/>
      <sheetName val="Statprod_gab2"/>
      <sheetName val="L_32"/>
      <sheetName val="Rate_Analysis2"/>
      <sheetName val="PJA_(2)2"/>
      <sheetName val="Analisa_Alat_Berat2"/>
      <sheetName val="RAB_J18_2"/>
      <sheetName val="Scaffolding_Rent_Price_R112"/>
      <sheetName val="A_Div102"/>
      <sheetName val="A_Div32"/>
      <sheetName val="A_Div_22"/>
      <sheetName val="A_Div_42"/>
      <sheetName val="A_Div52"/>
      <sheetName val="A_Div72"/>
      <sheetName val="DATA_LEBAR2"/>
      <sheetName val="Data_Base2"/>
      <sheetName val="Grand_summary2"/>
      <sheetName val="입찰내역_발주처_양식2"/>
      <sheetName val="Perhit_Alat2"/>
      <sheetName val="bahan_dan_upah2"/>
      <sheetName val="DAFTAR_ISI2"/>
      <sheetName val="REKAP_APRIL_BOQ_ADD_(2)2"/>
      <sheetName val="REKAP_JUNI2"/>
      <sheetName val="REKAP_APRIL_BOQ2"/>
      <sheetName val="REKAP_JUNI_BOQ_ADD2"/>
      <sheetName val="REKAP_JUNI_VER_RESUME_ADD2"/>
      <sheetName val="dayvol_WEDI2"/>
      <sheetName val="Cover_(x)2"/>
      <sheetName val="Cor_Apt2"/>
      <sheetName val="metode_2"/>
      <sheetName val="NP_(2)2"/>
      <sheetName val="Daftar_Kuantitas_dan_Harga2"/>
      <sheetName val="harsat_sdy2"/>
      <sheetName val="AT_22"/>
      <sheetName val="Table_Ohm2"/>
      <sheetName val="GRAND_REKAP2"/>
      <sheetName val="Rekap_Direct_Cost2"/>
      <sheetName val="Rekap_Prelim2"/>
      <sheetName val="Vol__Lantai_Tipikal2"/>
      <sheetName val="Analisa_Struktur2"/>
      <sheetName val="Pas__bata_(anyar)2"/>
      <sheetName val="Pas__bata2"/>
      <sheetName val="PILE_CAP2"/>
      <sheetName val="INPUT_BALOK2"/>
      <sheetName val="itungan_Balok2"/>
      <sheetName val="RASIO_SLAB2"/>
      <sheetName val="PIT_LIFT2"/>
      <sheetName val="H__Satuan_Upah_&amp;_Bahan2"/>
      <sheetName val="H__Satuan_Pekerjaan2"/>
      <sheetName val="Analisa_Satuan_Pekerjaan2"/>
      <sheetName val="Fill_this_out_first___2"/>
      <sheetName val="Sudah_Berjalan2"/>
      <sheetName val="Analisa_Harsat"/>
      <sheetName val="BA_Evaluasi"/>
      <sheetName val="Permhnan_CCO"/>
      <sheetName val="Persetujuan_CCO"/>
      <sheetName val="Rekap_MC"/>
      <sheetName val="Penyampaian_Evaluasi"/>
      <sheetName val="R__RapatCCO"/>
      <sheetName val="analisa_R_2"/>
      <sheetName val="analisa_R_1"/>
      <sheetName val="Upah_Bhn_R_1"/>
      <sheetName val="URAIAN_"/>
      <sheetName val="A_Alat"/>
      <sheetName val="instalasi_air_bersih"/>
      <sheetName val="instalasi_air_kotor_bekas"/>
      <sheetName val="pek__tanah"/>
      <sheetName val="PEK_PONDASI"/>
      <sheetName val="pek_kayu"/>
      <sheetName val="pek_dinding"/>
      <sheetName val="pek_besi_dan_alumunium"/>
      <sheetName val="pek_penutup_lantai_dan_dinding"/>
      <sheetName val="HERMAN_TF"/>
      <sheetName val="Basic_Price(fix)"/>
      <sheetName val="Daftar_Upah_&amp;_Bahan"/>
      <sheetName val="IN_OUT"/>
      <sheetName val="Particular_Sch"/>
      <sheetName val="Daftar_BOQ"/>
      <sheetName val="ASPAL_(14)"/>
      <sheetName val="bq_analisa"/>
      <sheetName val="Bare_Summary9"/>
      <sheetName val="Conn__Lib9"/>
      <sheetName val="Memb_Schd9"/>
      <sheetName val="Cash_Flow_bulanan9"/>
      <sheetName val="RAB_AR&amp;STR9"/>
      <sheetName val="HARGA_MATERIAL9"/>
      <sheetName val="H_Satuan9"/>
      <sheetName val="Cover_Daf_29"/>
      <sheetName val="01A-_RAB9"/>
      <sheetName val="DATA_HARGA9"/>
      <sheetName val="BQ_STP_35_M3_A&amp;B9"/>
      <sheetName val="DETAIL_RAP9"/>
      <sheetName val="Week9-Feb____9"/>
      <sheetName val="rab_-_persiapan_&amp;_lantai-19"/>
      <sheetName val="MASTER_R19"/>
      <sheetName val="Job_Data8"/>
      <sheetName val="DB_ET200(R__A)8"/>
      <sheetName val="THREE_PASS9"/>
      <sheetName val="vessel_weight9"/>
      <sheetName val="Perm__Test9"/>
      <sheetName val="struktur_tdk_dipakai9"/>
      <sheetName val="Rekap_Addendum8"/>
      <sheetName val="TOTAL__8"/>
      <sheetName val="forecast_CF_Plan_REV_1_6"/>
      <sheetName val="_schedule_AMD-2_Rev_III9"/>
      <sheetName val="Scheme_Mob_8"/>
      <sheetName val="Labor_Rate8"/>
      <sheetName val="Man_Power8"/>
      <sheetName val="Kuantitas_&amp;_Harga8"/>
      <sheetName val="REF_ONLY8"/>
      <sheetName val="ITEM_OF_WORK8"/>
      <sheetName val="INPUT_DATAS6"/>
      <sheetName val="vlookup_reference6"/>
      <sheetName val="Analisa_Harga_Satuan8"/>
      <sheetName val="Up_&amp;_bhn8"/>
      <sheetName val="GAGAL_PROD9"/>
      <sheetName val="BQ_Rev__08"/>
      <sheetName val="Daf_Pekerjaan8"/>
      <sheetName val="DATA_PROYEK8"/>
      <sheetName val="B__PERSONIL8"/>
      <sheetName val="Lamp-4_Sat-Das8"/>
      <sheetName val="LAMA_(wilayah_4)8"/>
      <sheetName val="Mark_Up8"/>
      <sheetName val="SUM_ME8"/>
      <sheetName val="anal_SNI8"/>
      <sheetName val="bahan_SNI8"/>
      <sheetName val="4_048"/>
      <sheetName val="Bid_Summary8"/>
      <sheetName val="HARGA_SATUAN7"/>
      <sheetName val="4-Basic_Price8"/>
      <sheetName val="Galian_18"/>
      <sheetName val="Adendum_Struktur_6"/>
      <sheetName val="Addendum_Arsitektur_6"/>
      <sheetName val="Addensum_ME_6"/>
      <sheetName val="Addendum_Site_Development_6"/>
      <sheetName val="besi_terbaru_6"/>
      <sheetName val="bekisting_terbaru_6"/>
      <sheetName val="beton_terbaru_6"/>
      <sheetName val="Plafond_Lantai_16"/>
      <sheetName val="Plafond_lantai_26"/>
      <sheetName val="keramik_lantai_16"/>
      <sheetName val="keramik_lantai_26"/>
      <sheetName val="Plafond_16"/>
      <sheetName val="Plafond_26"/>
      <sheetName val="HB_8"/>
      <sheetName val="Summary_6"/>
      <sheetName val="Work_Volume_Elec6"/>
      <sheetName val="RAB_SEKRETARIAT_(1)7"/>
      <sheetName val="RAB_(OK)8"/>
      <sheetName val="Perhitungan_RAB7"/>
      <sheetName val="F1c_DATA_ADM68"/>
      <sheetName val="AHS_Aspal8"/>
      <sheetName val="AHS_Marka8"/>
      <sheetName val="Analisa_lampu8"/>
      <sheetName val="1_B6"/>
      <sheetName val="SAP-KAB_&amp;_PAN-Buil6"/>
      <sheetName val="BTB_20186"/>
      <sheetName val="Agregat_Halus_&amp;_Kasar8"/>
      <sheetName val="Breakdown_Equipment8"/>
      <sheetName val="Equipment_(2)8"/>
      <sheetName val="S_CURVE8"/>
      <sheetName val="Urai__Resap_pengikat7"/>
      <sheetName val="Hrg_Sat7"/>
      <sheetName val="Spec_ME6"/>
      <sheetName val="NP_77"/>
      <sheetName val="Harga_Mat_7"/>
      <sheetName val="dongia_(2)8"/>
      <sheetName val="THPDMoi__(2)8"/>
      <sheetName val="TONG_HOP_VL-NC8"/>
      <sheetName val="TONGKE3p_8"/>
      <sheetName val="TH_VL,_NC,_DDHT_Thanhphuoc8"/>
      <sheetName val="DON_GIA8"/>
      <sheetName val="t-h_HA_THE8"/>
      <sheetName val="CHITIET_VL-NC-TT_-1p8"/>
      <sheetName val="TONG_HOP_VL-NC_TT8"/>
      <sheetName val="TH_XL8"/>
      <sheetName val="CHITIET_VL-NC8"/>
      <sheetName val="CHITIET_VL-NC-TT-3p8"/>
      <sheetName val="KPVC-BD_8"/>
      <sheetName val="Input_Data8"/>
      <sheetName val="Prod_15-1-_Rekap_18"/>
      <sheetName val="Rekap_Biaya8"/>
      <sheetName val="Cash_Flow8"/>
      <sheetName val="harga_dasar_T-M-A8"/>
      <sheetName val="Sales_Parameter7"/>
      <sheetName val="HSBU_ANA8"/>
      <sheetName val="Harga_Bahan8"/>
      <sheetName val="HSA_&amp;_PAB8"/>
      <sheetName val="Harga_Upah_8"/>
      <sheetName val="Upah_8"/>
      <sheetName val="work_shop7"/>
      <sheetName val="Twr_(15)7"/>
      <sheetName val="BOQ_Rekap6"/>
      <sheetName val="D-Bahan_&amp;_Upah6"/>
      <sheetName val="Inds_&amp;_For5"/>
      <sheetName val="RAB_Intrn_(Approved)6"/>
      <sheetName val="PLTU_1_Kalteng_EXT6"/>
      <sheetName val="PLTU_1_Kalteng_EXT_(2)6"/>
      <sheetName val="Harsat_EXT6"/>
      <sheetName val="Kode_Pekerjaan6"/>
      <sheetName val="kont_anak17"/>
      <sheetName val="List_H_Bahan&amp;Upah7"/>
      <sheetName val="A_HARSAT_ARS7"/>
      <sheetName val="BOQ_(Diisi_dulu))7"/>
      <sheetName val="ANALISA_SNI'13_7"/>
      <sheetName val="HRG_BAHAN_&amp;_UPAH_okk6"/>
      <sheetName val="Analis_Kusen_okk6"/>
      <sheetName val="Fire_Fighting6"/>
      <sheetName val="On_Time6"/>
      <sheetName val="GALIAN_MEKANIS6"/>
      <sheetName val="dongia__2_6"/>
      <sheetName val="THPDMoi___2_6"/>
      <sheetName val="CHITIET_VL_NC6"/>
      <sheetName val="CHITIET_VL_NC_TT__1p6"/>
      <sheetName val="CHITIET_VL_NC_TT_3p6"/>
      <sheetName val="t_h_HA_THE6"/>
      <sheetName val="KPVC_BD_6"/>
      <sheetName val="CAB_26"/>
      <sheetName val="Bill_rekap5"/>
      <sheetName val="anal_rab6"/>
      <sheetName val="7__Comparison_of_Asphalt_etc6"/>
      <sheetName val="7a__Compar_Asphalt_(Machine)6"/>
      <sheetName val="4_Equipment_Cost6"/>
      <sheetName val="1__Coeficient6"/>
      <sheetName val="6__Comparison_of_Sand_Volume6"/>
      <sheetName val="5a__Excav__(Machine)6"/>
      <sheetName val="2__Coeficient_butt_fushion6"/>
      <sheetName val="Bill_of_Qty_MEP5"/>
      <sheetName val="Harga_Satuan_Bahan7"/>
      <sheetName val="Master_Edit7"/>
      <sheetName val="RAB_TOTAL7"/>
      <sheetName val="lkalibrasi_BENENAIN7"/>
      <sheetName val="PT_7"/>
      <sheetName val="DAF_HRG7"/>
      <sheetName val="REKAP_17"/>
      <sheetName val="ANALISA_railing7"/>
      <sheetName val="Anal_ALat7"/>
      <sheetName val="Analisa_Quarry7"/>
      <sheetName val="RAB_THP16"/>
      <sheetName val="UPAH_DAN_BAHAN6"/>
      <sheetName val="9_PEK-HARIAN6"/>
      <sheetName val="1__Rekap_Utama6"/>
      <sheetName val="Peralatan_(2)6"/>
      <sheetName val="AHS_PL5"/>
      <sheetName val="SPREAD_SHEET5"/>
      <sheetName val="REKAP_TOTAL5"/>
      <sheetName val="TE_TS_FA_LAN_MATV5"/>
      <sheetName val="(_05_)_UPAH&amp;BHN6"/>
      <sheetName val="DATA_WP6"/>
      <sheetName val="hrg_uph+bhn6"/>
      <sheetName val="CF_WORKSHEET6"/>
      <sheetName val="Har_Sat6"/>
      <sheetName val="Sumber_Daya6"/>
      <sheetName val="BOQ_INTERN6"/>
      <sheetName val="ANALYS_EXTERN6"/>
      <sheetName val="BQ_RESO6"/>
      <sheetName val="REKAP_INDIRECT6"/>
      <sheetName val="SUMMARY_IN6"/>
      <sheetName val="INDIRECT_COST6"/>
      <sheetName val="DIV_66"/>
      <sheetName val="DIV_76"/>
      <sheetName val="POS_16"/>
      <sheetName val="POS_26"/>
      <sheetName val="PIPA_REF6"/>
      <sheetName val="Analis_harga6"/>
      <sheetName val="Harga_ALAT6"/>
      <sheetName val="Daftar_Harga_Pekerjaan6"/>
      <sheetName val="Upah_Tenaga_Kerja6"/>
      <sheetName val="Bahan_Upah6"/>
      <sheetName val="Rencana_Anggaran_Biaya6"/>
      <sheetName val="Basic_P6"/>
      <sheetName val="An__Alat6"/>
      <sheetName val="Analisa_HS6"/>
      <sheetName val="HPS_PC6"/>
      <sheetName val="b)_Pengalaman_Kerja6"/>
      <sheetName val="NET_Sum6"/>
      <sheetName val="MSTR_200416_PU_COGS_DIVBAR6"/>
      <sheetName val="TABEL_BAJA5"/>
      <sheetName val="STR_-_2B5"/>
      <sheetName val="Currency_Rate6"/>
      <sheetName val="Grafik_Trend5"/>
      <sheetName val="COV_GRAND6"/>
      <sheetName val="Cashflow_Analysis5"/>
      <sheetName val="Project_Data5"/>
      <sheetName val="Daftar_Kuantitas_&amp;_Harga6"/>
      <sheetName val="Data_Info6"/>
      <sheetName val="matr_aux5"/>
      <sheetName val="matr_engine5"/>
      <sheetName val="jasa_rehab5"/>
      <sheetName val="jasa_pondasi5"/>
      <sheetName val="jasa_rekon_material5"/>
      <sheetName val="GASATAGG_XLS5"/>
      <sheetName val="HSUMUM_XLS5"/>
      <sheetName val="HSDRAIN_XLS5"/>
      <sheetName val="HSMISC_XLS5"/>
      <sheetName val="Bill_of_Quantity5"/>
      <sheetName val="Permanent_info5"/>
      <sheetName val="Daf_Harga-Upah5"/>
      <sheetName val="Daftar_Harga_Upah_dan_Bahan6"/>
      <sheetName val="DAFTAR_HARGA5"/>
      <sheetName val="ADD_2_(1)5"/>
      <sheetName val="BQ_ARS5"/>
      <sheetName val="Daftar_Sewa5"/>
      <sheetName val="Analisa_Alat5"/>
      <sheetName val="BOQ_CBM5"/>
      <sheetName val="Elemen_Biaya5"/>
      <sheetName val="Cost_Center5"/>
      <sheetName val="Asumsi_by_Own5"/>
      <sheetName val="ANALISA_STR_&amp;_ARS_KD5"/>
      <sheetName val="DAFT_ALAT,UPAH_&amp;_MAT_KD5"/>
      <sheetName val="Customize_Your_Invoice5"/>
      <sheetName val="HARGA_SATUAN_UPAH_PEKERJA5"/>
      <sheetName val="iTEM_hARSAT5"/>
      <sheetName val="U__div_25"/>
      <sheetName val="Div_105"/>
      <sheetName val="Master_1_05"/>
      <sheetName val="ANALIS_ALAT5"/>
      <sheetName val="Analisa_(2)5"/>
      <sheetName val="Analisa_Upah_&amp;_Bahan_Plum5"/>
      <sheetName val="Analisa_HSP6"/>
      <sheetName val="Ahs_25"/>
      <sheetName val="Ahs_15"/>
      <sheetName val="2_ALS-TANAH_&amp;URG5"/>
      <sheetName val="14_ALS-CAT5"/>
      <sheetName val="11_ALS-SANITER5"/>
      <sheetName val="3_ALS-STR-PDS5"/>
      <sheetName val="5&amp;6_ALS-DINDING5"/>
      <sheetName val="16_ALS_JL5"/>
      <sheetName val="7_ALS-KUDA-KUDA5"/>
      <sheetName val="8_P-ATAP5"/>
      <sheetName val="10_P-LT&amp;DDG5"/>
      <sheetName val="9_ALS-PLAFONT5"/>
      <sheetName val="1_ALS-PERSIAPAN5"/>
      <sheetName val="17_ALS-saluran+BC5"/>
      <sheetName val="ocean_voyage5"/>
      <sheetName val="AN_Tdr5"/>
      <sheetName val="Analisa_5"/>
      <sheetName val="Tie_Beam5"/>
      <sheetName val="AN_Beton5"/>
      <sheetName val="Item_Kompensasi5"/>
      <sheetName val="8LT_125"/>
      <sheetName val="tabel_berat5"/>
      <sheetName val="Cont__Fabrikasi5"/>
      <sheetName val="AKTIVA_TETAP5"/>
      <sheetName val="Bahan_&amp;_Upah5"/>
      <sheetName val="upah_&amp;_bahan5"/>
      <sheetName val="analisa_print5"/>
      <sheetName val="Proj'n(Piping_Big_Crew)5"/>
      <sheetName val="Anls_ME_Tampil5"/>
      <sheetName val="rekap_harga_satuan_pek5"/>
      <sheetName val="Cover_Daf-25"/>
      <sheetName val="rinc_hotel5"/>
      <sheetName val="rinc_fin_t4_5"/>
      <sheetName val="rinc_fin_t4___3_5"/>
      <sheetName val="rinc_fin_t4___2_5"/>
      <sheetName val="D-3_(M)5"/>
      <sheetName val="D-7_(M)5"/>
      <sheetName val="S_UPAH5"/>
      <sheetName val="S_BAHAN5"/>
      <sheetName val="DATA_UMUM5"/>
      <sheetName val="Harga_5"/>
      <sheetName val="Summary_All_Punchlist5"/>
      <sheetName val="Pack_Mat__Mar_21_(3rd_P)5"/>
      <sheetName val="Bahan_5"/>
      <sheetName val="Pekerjaan_5"/>
      <sheetName val="rap_rinci5"/>
      <sheetName val="BOQ_All_Dicipline5"/>
      <sheetName val="BOQ_(detail_)5"/>
      <sheetName val="SUM_BOQ5"/>
      <sheetName val="BAP_Exc_320_C-Feb5"/>
      <sheetName val="BAP_Exc_320_A-Juli5"/>
      <sheetName val="Bahan_BQ5"/>
      <sheetName val="7_4__ANAL_Alat5"/>
      <sheetName val="B_10_(4)5"/>
      <sheetName val="Harga_Dasar5"/>
      <sheetName val="hrg_dasar5"/>
      <sheetName val="rekap_c5"/>
      <sheetName val="Man_Power_&amp;_Comp5"/>
      <sheetName val="H_DSR6"/>
      <sheetName val="Harga_Spare_Part5"/>
      <sheetName val="AnalisaSIPIL_RIIL5"/>
      <sheetName val="6PILE__(돌출)5"/>
      <sheetName val="Net_Cash_Table5"/>
      <sheetName val="Cash_Out_Table5"/>
      <sheetName val="TON__per_Jam4"/>
      <sheetName val="Har-sat_finish4"/>
      <sheetName val="SKEDUL_AV-054"/>
      <sheetName val="Analisa_Electrikal4"/>
      <sheetName val="REKAP_MATI_MC_IC_DES20206"/>
      <sheetName val="anal_Lamp_4a4"/>
      <sheetName val="PERALATAN_PROYEK_GOL_III_A6"/>
      <sheetName val="Analisa_&amp;_Upah5"/>
      <sheetName val="Isolasi_Luar_Dalam5"/>
      <sheetName val="Isolasi_Luar5"/>
      <sheetName val="H_DASAR5"/>
      <sheetName val="DEV-10_36"/>
      <sheetName val="an__struktur4"/>
      <sheetName val="DIV_36"/>
      <sheetName val="upah_bahan6"/>
      <sheetName val="AGG,_C4"/>
      <sheetName val="Action_Plan5"/>
      <sheetName val="AK__PENYST4"/>
      <sheetName val="ALAT_Ok4"/>
      <sheetName val="1195_B14"/>
      <sheetName val="REKAP_A_BESAR4"/>
      <sheetName val="HD_ALAT4"/>
      <sheetName val="A_H_S_P4"/>
      <sheetName val="bhn_FINAL4"/>
      <sheetName val="5-ALAT_(2)4"/>
      <sheetName val="pante_riek4"/>
      <sheetName val="OP__ALAT4"/>
      <sheetName val="OP__PERJAM4"/>
      <sheetName val="KAN__LOKAL4"/>
      <sheetName val="7_공정표4"/>
      <sheetName val="BQ_Utama_4"/>
      <sheetName val="RUKO_TYPE_14"/>
      <sheetName val="Unit_Rate4"/>
      <sheetName val="analisa_stroke4"/>
      <sheetName val="PHU_054"/>
      <sheetName val="Analisa_Upah___Bahan_Plum4"/>
      <sheetName val="PT_GENTA4"/>
      <sheetName val="Hauler_Pdty8"/>
      <sheetName val="Loader_Category8"/>
      <sheetName val="Hauler_Category8"/>
      <sheetName val="Print_(4)8"/>
      <sheetName val="LPA_Daily_MBR04"/>
      <sheetName val="Coal_Inventory_ALL4"/>
      <sheetName val="Pivot_Table3"/>
      <sheetName val="pro_ra_op3"/>
      <sheetName val="jadual_material3"/>
      <sheetName val="_anal_hrg_sat3"/>
      <sheetName val="Mob-Demob_Alat3"/>
      <sheetName val="UPAH_(2)3"/>
      <sheetName val="D_UPH&amp;PEK3"/>
      <sheetName val="HG_SATUAN3"/>
      <sheetName val="Alat_(2)3"/>
      <sheetName val="BAHAN_MEP3"/>
      <sheetName val="R_A_B3"/>
      <sheetName val="Statprod_gab3"/>
      <sheetName val="L_33"/>
      <sheetName val="Rate_Analysis3"/>
      <sheetName val="PJA_(2)3"/>
      <sheetName val="Analisa_Alat_Berat3"/>
      <sheetName val="RAB_J18_3"/>
      <sheetName val="Scaffolding_Rent_Price_R113"/>
      <sheetName val="A_Div103"/>
      <sheetName val="A_Div33"/>
      <sheetName val="A_Div_23"/>
      <sheetName val="A_Div_43"/>
      <sheetName val="A_Div53"/>
      <sheetName val="A_Div73"/>
      <sheetName val="DATA_LEBAR3"/>
      <sheetName val="Data_Base3"/>
      <sheetName val="Grand_summary3"/>
      <sheetName val="입찰내역_발주처_양식3"/>
      <sheetName val="Perhit_Alat3"/>
      <sheetName val="bahan_dan_upah3"/>
      <sheetName val="DAFTAR_ISI3"/>
      <sheetName val="REKAP_APRIL_BOQ_ADD_(2)3"/>
      <sheetName val="REKAP_JUNI3"/>
      <sheetName val="REKAP_APRIL_BOQ3"/>
      <sheetName val="REKAP_JUNI_BOQ_ADD3"/>
      <sheetName val="REKAP_JUNI_VER_RESUME_ADD3"/>
      <sheetName val="dayvol_WEDI3"/>
      <sheetName val="Cover_(x)3"/>
      <sheetName val="Cor_Apt3"/>
      <sheetName val="metode_3"/>
      <sheetName val="NP_(2)3"/>
      <sheetName val="Daftar_Kuantitas_dan_Harga3"/>
      <sheetName val="harsat_sdy3"/>
      <sheetName val="AT_23"/>
      <sheetName val="Table_Ohm3"/>
      <sheetName val="GRAND_REKAP3"/>
      <sheetName val="Rekap_Direct_Cost3"/>
      <sheetName val="Rekap_Prelim3"/>
      <sheetName val="Vol__Lantai_Tipikal3"/>
      <sheetName val="Analisa_Struktur3"/>
      <sheetName val="Pas__bata_(anyar)3"/>
      <sheetName val="Pas__bata3"/>
      <sheetName val="PILE_CAP3"/>
      <sheetName val="INPUT_BALOK3"/>
      <sheetName val="itungan_Balok3"/>
      <sheetName val="RASIO_SLAB3"/>
      <sheetName val="PIT_LIFT3"/>
      <sheetName val="H__Satuan_Upah_&amp;_Bahan3"/>
      <sheetName val="H__Satuan_Pekerjaan3"/>
      <sheetName val="Analisa_Satuan_Pekerjaan3"/>
      <sheetName val="Fill_this_out_first___3"/>
      <sheetName val="Sudah_Berjalan3"/>
      <sheetName val="Analisa_Harsat1"/>
      <sheetName val="BA_Evaluasi1"/>
      <sheetName val="Permhnan_CCO1"/>
      <sheetName val="Persetujuan_CCO1"/>
      <sheetName val="Rekap_MC1"/>
      <sheetName val="Penyampaian_Evaluasi1"/>
      <sheetName val="R__RapatCCO1"/>
      <sheetName val="analisa_R_21"/>
      <sheetName val="analisa_R_11"/>
      <sheetName val="Upah_Bhn_R_11"/>
      <sheetName val="URAIAN_1"/>
      <sheetName val="D. An-BETON"/>
      <sheetName val="B. An Pek-TANAH"/>
      <sheetName val="ana"/>
      <sheetName val="REQDELTA"/>
      <sheetName val="Rek"/>
      <sheetName val="prog-mgu"/>
      <sheetName val="1. BQ"/>
      <sheetName val="NP (4)"/>
      <sheetName val="LE_Total(G_Summ Proj)"/>
      <sheetName val="kalender"/>
      <sheetName val="Bare_Summary10"/>
      <sheetName val="Conn__Lib10"/>
      <sheetName val="Memb_Schd10"/>
      <sheetName val="Cash_Flow_bulanan10"/>
      <sheetName val="RAB_AR&amp;STR10"/>
      <sheetName val="HARGA_MATERIAL10"/>
      <sheetName val="H_Satuan10"/>
      <sheetName val="Cover_Daf_210"/>
      <sheetName val="01A-_RAB10"/>
      <sheetName val="DATA_HARGA10"/>
      <sheetName val="BQ_STP_35_M3_A&amp;B10"/>
      <sheetName val="DETAIL_RAP10"/>
      <sheetName val="Week9-Feb____10"/>
      <sheetName val="rab_-_persiapan_&amp;_lantai-110"/>
      <sheetName val="MASTER_R110"/>
      <sheetName val="Job_Data9"/>
      <sheetName val="DB_ET200(R__A)9"/>
      <sheetName val="THREE_PASS10"/>
      <sheetName val="vessel_weight10"/>
      <sheetName val="Perm__Test10"/>
      <sheetName val="struktur_tdk_dipakai10"/>
      <sheetName val="Rekap_Addendum9"/>
      <sheetName val="TOTAL__9"/>
      <sheetName val="forecast_CF_Plan_REV_1_7"/>
      <sheetName val="_schedule_AMD-2_Rev_III10"/>
      <sheetName val="Scheme_Mob_9"/>
      <sheetName val="Labor_Rate9"/>
      <sheetName val="Man_Power9"/>
      <sheetName val="Kuantitas_&amp;_Harga9"/>
      <sheetName val="REF_ONLY9"/>
      <sheetName val="ITEM_OF_WORK9"/>
      <sheetName val="INPUT_DATAS7"/>
      <sheetName val="vlookup_reference7"/>
      <sheetName val="Analisa_Harga_Satuan9"/>
      <sheetName val="Up_&amp;_bhn9"/>
      <sheetName val="GAGAL_PROD10"/>
      <sheetName val="BQ_Rev__09"/>
      <sheetName val="Daf_Pekerjaan9"/>
      <sheetName val="DATA_PROYEK9"/>
      <sheetName val="B__PERSONIL9"/>
      <sheetName val="Lamp-4_Sat-Das9"/>
      <sheetName val="LAMA_(wilayah_4)9"/>
      <sheetName val="Mark_Up9"/>
      <sheetName val="SUM_ME9"/>
      <sheetName val="anal_SNI9"/>
      <sheetName val="bahan_SNI9"/>
      <sheetName val="4_049"/>
      <sheetName val="Bid_Summary9"/>
      <sheetName val="HARGA_SATUAN8"/>
      <sheetName val="4-Basic_Price9"/>
      <sheetName val="Galian_19"/>
      <sheetName val="Adendum_Struktur_7"/>
      <sheetName val="Addendum_Arsitektur_7"/>
      <sheetName val="Addensum_ME_7"/>
      <sheetName val="Addendum_Site_Development_7"/>
      <sheetName val="besi_terbaru_7"/>
      <sheetName val="bekisting_terbaru_7"/>
      <sheetName val="beton_terbaru_7"/>
      <sheetName val="Plafond_Lantai_17"/>
      <sheetName val="Plafond_lantai_27"/>
      <sheetName val="keramik_lantai_17"/>
      <sheetName val="keramik_lantai_27"/>
      <sheetName val="Plafond_17"/>
      <sheetName val="Plafond_27"/>
      <sheetName val="HB_9"/>
      <sheetName val="Summary_7"/>
      <sheetName val="Work_Volume_Elec7"/>
      <sheetName val="RAB_SEKRETARIAT_(1)8"/>
      <sheetName val="RAB_(OK)9"/>
      <sheetName val="Perhitungan_RAB8"/>
      <sheetName val="F1c_DATA_ADM69"/>
      <sheetName val="AHS_Aspal9"/>
      <sheetName val="AHS_Marka9"/>
      <sheetName val="Analisa_lampu9"/>
      <sheetName val="1_B7"/>
      <sheetName val="SAP-KAB_&amp;_PAN-Buil7"/>
      <sheetName val="BTB_20187"/>
      <sheetName val="Agregat_Halus_&amp;_Kasar9"/>
      <sheetName val="Breakdown_Equipment9"/>
      <sheetName val="Equipment_(2)9"/>
      <sheetName val="S_CURVE9"/>
      <sheetName val="Urai__Resap_pengikat8"/>
      <sheetName val="Hrg_Sat8"/>
      <sheetName val="Spec_ME7"/>
      <sheetName val="NP_78"/>
      <sheetName val="Harga_Mat_8"/>
      <sheetName val="dongia_(2)9"/>
      <sheetName val="THPDMoi__(2)9"/>
      <sheetName val="TONG_HOP_VL-NC9"/>
      <sheetName val="TONGKE3p_9"/>
      <sheetName val="TH_VL,_NC,_DDHT_Thanhphuoc9"/>
      <sheetName val="DON_GIA9"/>
      <sheetName val="t-h_HA_THE9"/>
      <sheetName val="CHITIET_VL-NC-TT_-1p9"/>
      <sheetName val="TONG_HOP_VL-NC_TT9"/>
      <sheetName val="TH_XL9"/>
      <sheetName val="CHITIET_VL-NC9"/>
      <sheetName val="CHITIET_VL-NC-TT-3p9"/>
      <sheetName val="KPVC-BD_9"/>
      <sheetName val="Input_Data9"/>
      <sheetName val="Prod_15-1-_Rekap_19"/>
      <sheetName val="Rekap_Biaya9"/>
      <sheetName val="Cash_Flow9"/>
      <sheetName val="harga_dasar_T-M-A9"/>
      <sheetName val="Sales_Parameter8"/>
      <sheetName val="HSBU_ANA9"/>
      <sheetName val="Harga_Bahan9"/>
      <sheetName val="HSA_&amp;_PAB9"/>
      <sheetName val="Harga_Upah_9"/>
      <sheetName val="Upah_9"/>
      <sheetName val="work_shop8"/>
      <sheetName val="Twr_(15)8"/>
      <sheetName val="BOQ_Rekap7"/>
      <sheetName val="D-Bahan_&amp;_Upah7"/>
      <sheetName val="Inds_&amp;_For6"/>
      <sheetName val="RAB_Intrn_(Approved)7"/>
      <sheetName val="PLTU_1_Kalteng_EXT7"/>
      <sheetName val="PLTU_1_Kalteng_EXT_(2)7"/>
      <sheetName val="Harsat_EXT7"/>
      <sheetName val="Kode_Pekerjaan7"/>
      <sheetName val="kont_anak18"/>
      <sheetName val="List_H_Bahan&amp;Upah8"/>
      <sheetName val="A_HARSAT_ARS8"/>
      <sheetName val="BOQ_(Diisi_dulu))8"/>
      <sheetName val="ANALISA_SNI'13_8"/>
      <sheetName val="HRG_BAHAN_&amp;_UPAH_okk7"/>
      <sheetName val="Analis_Kusen_okk7"/>
      <sheetName val="Fire_Fighting7"/>
      <sheetName val="On_Time7"/>
      <sheetName val="GALIAN_MEKANIS7"/>
      <sheetName val="dongia__2_7"/>
      <sheetName val="THPDMoi___2_7"/>
      <sheetName val="CHITIET_VL_NC7"/>
      <sheetName val="CHITIET_VL_NC_TT__1p7"/>
      <sheetName val="CHITIET_VL_NC_TT_3p7"/>
      <sheetName val="t_h_HA_THE7"/>
      <sheetName val="KPVC_BD_7"/>
      <sheetName val="CAB_27"/>
      <sheetName val="Bill_rekap6"/>
      <sheetName val="anal_rab7"/>
      <sheetName val="7__Comparison_of_Asphalt_etc7"/>
      <sheetName val="7a__Compar_Asphalt_(Machine)7"/>
      <sheetName val="4_Equipment_Cost7"/>
      <sheetName val="1__Coeficient7"/>
      <sheetName val="6__Comparison_of_Sand_Volume7"/>
      <sheetName val="5a__Excav__(Machine)7"/>
      <sheetName val="2__Coeficient_butt_fushion7"/>
      <sheetName val="Bill_of_Qty_MEP6"/>
      <sheetName val="Harga_Satuan_Bahan8"/>
      <sheetName val="Master_Edit8"/>
      <sheetName val="RAB_TOTAL8"/>
      <sheetName val="lkalibrasi_BENENAIN8"/>
      <sheetName val="PT_8"/>
      <sheetName val="DAF_HRG8"/>
      <sheetName val="REKAP_18"/>
      <sheetName val="ANALISA_railing8"/>
      <sheetName val="Anal_ALat8"/>
      <sheetName val="Analisa_Quarry8"/>
      <sheetName val="RAB_THP17"/>
      <sheetName val="UPAH_DAN_BAHAN7"/>
      <sheetName val="9_PEK-HARIAN7"/>
      <sheetName val="1__Rekap_Utama7"/>
      <sheetName val="Peralatan_(2)7"/>
      <sheetName val="AHS_PL6"/>
      <sheetName val="SPREAD_SHEET6"/>
      <sheetName val="REKAP_TOTAL6"/>
      <sheetName val="TE_TS_FA_LAN_MATV6"/>
      <sheetName val="(_05_)_UPAH&amp;BHN7"/>
      <sheetName val="DATA_WP7"/>
      <sheetName val="hrg_uph+bhn7"/>
      <sheetName val="CF_WORKSHEET7"/>
      <sheetName val="Har_Sat7"/>
      <sheetName val="Sumber_Daya7"/>
      <sheetName val="BOQ_INTERN7"/>
      <sheetName val="ANALYS_EXTERN7"/>
      <sheetName val="BQ_RESO7"/>
      <sheetName val="REKAP_INDIRECT7"/>
      <sheetName val="SUMMARY_IN7"/>
      <sheetName val="INDIRECT_COST7"/>
      <sheetName val="DIV_67"/>
      <sheetName val="DIV_77"/>
      <sheetName val="POS_17"/>
      <sheetName val="POS_27"/>
      <sheetName val="PIPA_REF7"/>
      <sheetName val="Analis_harga7"/>
      <sheetName val="Harga_ALAT7"/>
      <sheetName val="Daftar_Harga_Pekerjaan7"/>
      <sheetName val="Upah_Tenaga_Kerja7"/>
      <sheetName val="Bahan_Upah7"/>
      <sheetName val="Rencana_Anggaran_Biaya7"/>
      <sheetName val="Basic_P7"/>
      <sheetName val="An__Alat7"/>
      <sheetName val="Analisa_HS7"/>
      <sheetName val="HPS_PC7"/>
      <sheetName val="b)_Pengalaman_Kerja7"/>
      <sheetName val="NET_Sum7"/>
      <sheetName val="MSTR_200416_PU_COGS_DIVBAR7"/>
      <sheetName val="TABEL_BAJA6"/>
      <sheetName val="STR_-_2B6"/>
      <sheetName val="Currency_Rate7"/>
      <sheetName val="Grafik_Trend6"/>
      <sheetName val="COV_GRAND7"/>
      <sheetName val="Cashflow_Analysis6"/>
      <sheetName val="Project_Data6"/>
      <sheetName val="Daftar_Kuantitas_&amp;_Harga7"/>
      <sheetName val="Data_Info7"/>
      <sheetName val="matr_aux6"/>
      <sheetName val="matr_engine6"/>
      <sheetName val="jasa_rehab6"/>
      <sheetName val="jasa_pondasi6"/>
      <sheetName val="jasa_rekon_material6"/>
      <sheetName val="GASATAGG_XLS6"/>
      <sheetName val="HSUMUM_XLS6"/>
      <sheetName val="HSDRAIN_XLS6"/>
      <sheetName val="HSMISC_XLS6"/>
      <sheetName val="Bill_of_Quantity6"/>
      <sheetName val="Permanent_info6"/>
      <sheetName val="Daf_Harga-Upah6"/>
      <sheetName val="Daftar_Harga_Upah_dan_Bahan7"/>
      <sheetName val="DAFTAR_HARGA6"/>
      <sheetName val="ADD_2_(1)6"/>
      <sheetName val="BQ_ARS6"/>
      <sheetName val="Daftar_Sewa6"/>
      <sheetName val="Analisa_Alat6"/>
      <sheetName val="BOQ_CBM6"/>
      <sheetName val="Elemen_Biaya6"/>
      <sheetName val="Cost_Center6"/>
      <sheetName val="Asumsi_by_Own6"/>
      <sheetName val="ANALISA_STR_&amp;_ARS_KD6"/>
      <sheetName val="DAFT_ALAT,UPAH_&amp;_MAT_KD6"/>
      <sheetName val="Customize_Your_Invoice6"/>
      <sheetName val="HARGA_SATUAN_UPAH_PEKERJA6"/>
      <sheetName val="iTEM_hARSAT6"/>
      <sheetName val="U__div_26"/>
      <sheetName val="Div_106"/>
      <sheetName val="Master_1_06"/>
      <sheetName val="ANALIS_ALAT6"/>
      <sheetName val="Analisa_(2)6"/>
      <sheetName val="Analisa_Upah_&amp;_Bahan_Plum6"/>
      <sheetName val="Analisa_HSP7"/>
      <sheetName val="Ahs_26"/>
      <sheetName val="Ahs_16"/>
      <sheetName val="2_ALS-TANAH_&amp;URG6"/>
      <sheetName val="14_ALS-CAT6"/>
      <sheetName val="11_ALS-SANITER6"/>
      <sheetName val="3_ALS-STR-PDS6"/>
      <sheetName val="5&amp;6_ALS-DINDING6"/>
      <sheetName val="16_ALS_JL6"/>
      <sheetName val="7_ALS-KUDA-KUDA6"/>
      <sheetName val="8_P-ATAP6"/>
      <sheetName val="10_P-LT&amp;DDG6"/>
      <sheetName val="9_ALS-PLAFONT6"/>
      <sheetName val="1_ALS-PERSIAPAN6"/>
      <sheetName val="17_ALS-saluran+BC6"/>
      <sheetName val="ocean_voyage6"/>
      <sheetName val="AN_Tdr6"/>
      <sheetName val="Analisa_6"/>
      <sheetName val="Tie_Beam6"/>
      <sheetName val="AN_Beton6"/>
      <sheetName val="Item_Kompensasi6"/>
      <sheetName val="8LT_126"/>
      <sheetName val="tabel_berat6"/>
      <sheetName val="Cont__Fabrikasi6"/>
      <sheetName val="AKTIVA_TETAP6"/>
      <sheetName val="Bahan_&amp;_Upah6"/>
      <sheetName val="upah_&amp;_bahan6"/>
      <sheetName val="analisa_print6"/>
      <sheetName val="Anls_ME_Tampil6"/>
      <sheetName val="rekap_harga_satuan_pek6"/>
      <sheetName val="Cover_Daf-26"/>
      <sheetName val="rinc_hotel6"/>
      <sheetName val="rinc_fin_t4_6"/>
      <sheetName val="rinc_fin_t4___3_6"/>
      <sheetName val="rinc_fin_t4___2_6"/>
      <sheetName val="Proj'n(Piping_Big_Crew)6"/>
      <sheetName val="D-3_(M)6"/>
      <sheetName val="D-7_(M)6"/>
      <sheetName val="S_UPAH6"/>
      <sheetName val="S_BAHAN6"/>
      <sheetName val="DATA_UMUM6"/>
      <sheetName val="Harga_6"/>
      <sheetName val="Summary_All_Punchlist6"/>
      <sheetName val="Pack_Mat__Mar_21_(3rd_P)6"/>
      <sheetName val="Bahan_6"/>
      <sheetName val="Pekerjaan_6"/>
      <sheetName val="rap_rinci6"/>
      <sheetName val="BOQ_All_Dicipline6"/>
      <sheetName val="BOQ_(detail_)6"/>
      <sheetName val="SUM_BOQ6"/>
      <sheetName val="BAP_Exc_320_C-Feb6"/>
      <sheetName val="BAP_Exc_320_A-Juli6"/>
      <sheetName val="Bahan_BQ6"/>
      <sheetName val="7_4__ANAL_Alat6"/>
      <sheetName val="B_10_(4)6"/>
      <sheetName val="Harga_Dasar6"/>
      <sheetName val="hrg_dasar6"/>
      <sheetName val="rekap_c6"/>
      <sheetName val="Man_Power_&amp;_Comp6"/>
      <sheetName val="H_DSR7"/>
      <sheetName val="Harga_Spare_Part6"/>
      <sheetName val="AnalisaSIPIL_RIIL6"/>
      <sheetName val="6PILE__(돌출)6"/>
      <sheetName val="Net_Cash_Table6"/>
      <sheetName val="Cash_Out_Table6"/>
      <sheetName val="TON__per_Jam5"/>
      <sheetName val="Har-sat_finish5"/>
      <sheetName val="SKEDUL_AV-055"/>
      <sheetName val="Analisa_Electrikal5"/>
      <sheetName val="REKAP_MATI_MC_IC_DES20207"/>
      <sheetName val="anal_Lamp_4a5"/>
      <sheetName val="PERALATAN_PROYEK_GOL_III_A7"/>
      <sheetName val="Analisa_&amp;_Upah6"/>
      <sheetName val="Isolasi_Luar_Dalam6"/>
      <sheetName val="Isolasi_Luar6"/>
      <sheetName val="H_DASAR6"/>
      <sheetName val="DEV-10_37"/>
      <sheetName val="an__struktur5"/>
      <sheetName val="DIV_37"/>
      <sheetName val="upah_bahan7"/>
      <sheetName val="AGG,_C5"/>
      <sheetName val="Action_Plan6"/>
      <sheetName val="AK__PENYST5"/>
      <sheetName val="ALAT_Ok5"/>
      <sheetName val="1195_B15"/>
      <sheetName val="REKAP_A_BESAR5"/>
      <sheetName val="HD_ALAT5"/>
      <sheetName val="A_H_S_P5"/>
      <sheetName val="bhn_FINAL5"/>
      <sheetName val="5-ALAT_(2)5"/>
      <sheetName val="pante_riek5"/>
      <sheetName val="OP__ALAT5"/>
      <sheetName val="OP__PERJAM5"/>
      <sheetName val="KAN__LOKAL5"/>
      <sheetName val="7_공정표5"/>
      <sheetName val="BQ_Utama_5"/>
      <sheetName val="RUKO_TYPE_15"/>
      <sheetName val="Unit_Rate5"/>
      <sheetName val="analisa_stroke5"/>
      <sheetName val="PHU_055"/>
      <sheetName val="Analisa_Upah___Bahan_Plum5"/>
      <sheetName val="PT_GENTA5"/>
      <sheetName val="Hauler_Pdty9"/>
      <sheetName val="Loader_Category9"/>
      <sheetName val="Hauler_Category9"/>
      <sheetName val="Print_(4)9"/>
      <sheetName val="LPA_Daily_MBR05"/>
      <sheetName val="Coal_Inventory_ALL5"/>
      <sheetName val="Pivot_Table4"/>
      <sheetName val="pro_ra_op4"/>
      <sheetName val="jadual_material4"/>
      <sheetName val="_anal_hrg_sat4"/>
      <sheetName val="Mob-Demob_Alat4"/>
      <sheetName val="UPAH_(2)4"/>
      <sheetName val="D_UPH&amp;PEK4"/>
      <sheetName val="HG_SATUAN4"/>
      <sheetName val="Alat_(2)4"/>
      <sheetName val="BAHAN_MEP4"/>
      <sheetName val="R_A_B4"/>
      <sheetName val="Statprod_gab4"/>
      <sheetName val="L_34"/>
      <sheetName val="Rate_Analysis4"/>
      <sheetName val="PJA_(2)4"/>
      <sheetName val="Analisa_Alat_Berat4"/>
      <sheetName val="RAB_J18_4"/>
      <sheetName val="Scaffolding_Rent_Price_R114"/>
      <sheetName val="A_Div104"/>
      <sheetName val="A_Div34"/>
      <sheetName val="A_Div_24"/>
      <sheetName val="A_Div_44"/>
      <sheetName val="A_Div54"/>
      <sheetName val="A_Div74"/>
      <sheetName val="DATA_LEBAR4"/>
      <sheetName val="Data_Base4"/>
      <sheetName val="Grand_summary4"/>
      <sheetName val="입찰내역_발주처_양식4"/>
      <sheetName val="Perhit_Alat4"/>
      <sheetName val="bahan_dan_upah4"/>
      <sheetName val="DAFTAR_ISI4"/>
      <sheetName val="REKAP_APRIL_BOQ_ADD_(2)4"/>
      <sheetName val="REKAP_JUNI4"/>
      <sheetName val="REKAP_APRIL_BOQ4"/>
      <sheetName val="REKAP_JUNI_BOQ_ADD4"/>
      <sheetName val="REKAP_JUNI_VER_RESUME_ADD4"/>
      <sheetName val="dayvol_WEDI4"/>
      <sheetName val="Cover_(x)4"/>
      <sheetName val="Cor_Apt4"/>
      <sheetName val="metode_4"/>
      <sheetName val="NP_(2)4"/>
      <sheetName val="Daftar_Kuantitas_dan_Harga4"/>
      <sheetName val="harsat_sdy4"/>
      <sheetName val="AT_24"/>
      <sheetName val="Table_Ohm4"/>
      <sheetName val="GRAND_REKAP4"/>
      <sheetName val="Rekap_Direct_Cost4"/>
      <sheetName val="Rekap_Prelim4"/>
      <sheetName val="Vol__Lantai_Tipikal4"/>
      <sheetName val="Analisa_Struktur4"/>
      <sheetName val="Pas__bata_(anyar)4"/>
      <sheetName val="Pas__bata4"/>
      <sheetName val="PILE_CAP4"/>
      <sheetName val="INPUT_BALOK4"/>
      <sheetName val="itungan_Balok4"/>
      <sheetName val="RASIO_SLAB4"/>
      <sheetName val="PIT_LIFT4"/>
      <sheetName val="H__Satuan_Upah_&amp;_Bahan4"/>
      <sheetName val="H__Satuan_Pekerjaan4"/>
      <sheetName val="Analisa_Satuan_Pekerjaan4"/>
      <sheetName val="Fill_this_out_first___4"/>
      <sheetName val="Sudah_Berjalan4"/>
      <sheetName val="Analisa_Harsat2"/>
      <sheetName val="BA_Evaluasi2"/>
      <sheetName val="Permhnan_CCO2"/>
      <sheetName val="Persetujuan_CCO2"/>
      <sheetName val="Rekap_MC2"/>
      <sheetName val="Penyampaian_Evaluasi2"/>
      <sheetName val="R__RapatCCO2"/>
      <sheetName val="analisa_R_22"/>
      <sheetName val="analisa_R_12"/>
      <sheetName val="Upah_Bhn_R_12"/>
      <sheetName val="URAIAN_2"/>
      <sheetName val="A_Alat1"/>
      <sheetName val="instalasi_air_bersih1"/>
      <sheetName val="instalasi_air_kotor_bekas1"/>
      <sheetName val="pek__tanah1"/>
      <sheetName val="PEK_PONDASI1"/>
      <sheetName val="pek_kayu1"/>
      <sheetName val="pek_dinding1"/>
      <sheetName val="pek_besi_dan_alumunium1"/>
      <sheetName val="pek_penutup_lantai_dan_dinding1"/>
      <sheetName val="HERMAN_TF1"/>
      <sheetName val="Basic_Price(fix)1"/>
      <sheetName val="Daftar_Upah_&amp;_Bahan1"/>
      <sheetName val="IN_OUT1"/>
      <sheetName val="Particular_Sch1"/>
      <sheetName val="Daftar_BOQ1"/>
      <sheetName val="ASPAL_(14)1"/>
      <sheetName val="bq_analisa1"/>
      <sheetName val="act_rev"/>
      <sheetName val="VA_1_2"/>
      <sheetName val="rm-07_2010"/>
      <sheetName val="lisa_zk_trans_kstar"/>
      <sheetName val="D__An-BETON"/>
      <sheetName val="B__An_Pek-TANAH"/>
      <sheetName val="1__BQ"/>
      <sheetName val="NP_(4)"/>
      <sheetName val="LE_Total(G_Summ_Proj)"/>
      <sheetName val="Assumptions"/>
      <sheetName val="97 사업추정(WEKI)"/>
      <sheetName val="inter"/>
      <sheetName val="LOKASI"/>
      <sheetName val="PEKTAN"/>
      <sheetName val="General"/>
      <sheetName val="F-302"/>
      <sheetName val="F301.303"/>
      <sheetName val="MD"/>
      <sheetName val="공통비총괄표"/>
      <sheetName val="정부노임단가"/>
      <sheetName val="Kuantitas _ Harga"/>
      <sheetName val="Analisa MOS"/>
      <sheetName val="GL"/>
      <sheetName val="INLAND FACTOR DISTANCE"/>
      <sheetName val="合成単価作成表-BLDG"/>
      <sheetName val="운반"/>
      <sheetName val="단중"/>
      <sheetName val="L 1"/>
      <sheetName val="Har-mat"/>
      <sheetName val="met bab3"/>
      <sheetName val="anal bab8"/>
      <sheetName val="4-MVAC"/>
      <sheetName val="Panel,feeder,elek"/>
      <sheetName val="FORM BQ TL PRATU 4cct"/>
      <sheetName val="4-ALAT (ANALISA 2)"/>
      <sheetName val="DIV31 (1a)"/>
      <sheetName val="DIV71 (4)"/>
      <sheetName val="DIV21 (1)"/>
      <sheetName val="DIV51 (1a)"/>
      <sheetName val="MASTER"/>
      <sheetName val="KOP 2"/>
      <sheetName val="rab j17"/>
      <sheetName val="Bare_Summary11"/>
      <sheetName val="Conn__Lib11"/>
      <sheetName val="Memb_Schd11"/>
      <sheetName val="Cash_Flow_bulanan11"/>
      <sheetName val="RAB_AR&amp;STR11"/>
      <sheetName val="HARGA_MATERIAL11"/>
      <sheetName val="H_Satuan11"/>
      <sheetName val="Cover_Daf_211"/>
      <sheetName val="01A-_RAB11"/>
      <sheetName val="DATA_HARGA11"/>
      <sheetName val="BQ_STP_35_M3_A&amp;B11"/>
      <sheetName val="DETAIL_RAP11"/>
      <sheetName val="Week9-Feb____11"/>
      <sheetName val="rab_-_persiapan_&amp;_lantai-111"/>
      <sheetName val="MASTER_R111"/>
      <sheetName val="Job_Data10"/>
      <sheetName val="DB_ET200(R__A)10"/>
      <sheetName val="THREE_PASS11"/>
      <sheetName val="vessel_weight11"/>
      <sheetName val="Perm__Test11"/>
      <sheetName val="struktur_tdk_dipakai11"/>
      <sheetName val="Rekap_Addendum10"/>
      <sheetName val="TOTAL__10"/>
      <sheetName val="forecast_CF_Plan_REV_1_8"/>
      <sheetName val="_schedule_AMD-2_Rev_III11"/>
      <sheetName val="Scheme_Mob_10"/>
      <sheetName val="Labor_Rate10"/>
      <sheetName val="Man_Power10"/>
      <sheetName val="Kuantitas_&amp;_Harga10"/>
      <sheetName val="REF_ONLY10"/>
      <sheetName val="ITEM_OF_WORK10"/>
      <sheetName val="INPUT_DATAS8"/>
      <sheetName val="vlookup_reference8"/>
      <sheetName val="Analisa_Harga_Satuan10"/>
      <sheetName val="Up_&amp;_bhn10"/>
      <sheetName val="GAGAL_PROD11"/>
      <sheetName val="BQ_Rev__010"/>
      <sheetName val="Daf_Pekerjaan10"/>
      <sheetName val="DATA_PROYEK10"/>
      <sheetName val="B__PERSONIL10"/>
      <sheetName val="Lamp-4_Sat-Das10"/>
      <sheetName val="LAMA_(wilayah_4)10"/>
      <sheetName val="Mark_Up10"/>
      <sheetName val="SUM_ME10"/>
      <sheetName val="anal_SNI10"/>
      <sheetName val="bahan_SNI10"/>
      <sheetName val="4_0410"/>
      <sheetName val="Bid_Summary10"/>
      <sheetName val="HARGA_SATUAN9"/>
      <sheetName val="4-Basic_Price10"/>
      <sheetName val="Galian_110"/>
      <sheetName val="Adendum_Struktur_8"/>
      <sheetName val="Addendum_Arsitektur_8"/>
      <sheetName val="Addensum_ME_8"/>
      <sheetName val="Addendum_Site_Development_8"/>
      <sheetName val="besi_terbaru_8"/>
      <sheetName val="bekisting_terbaru_8"/>
      <sheetName val="beton_terbaru_8"/>
      <sheetName val="Plafond_Lantai_18"/>
      <sheetName val="Plafond_lantai_28"/>
      <sheetName val="keramik_lantai_18"/>
      <sheetName val="keramik_lantai_28"/>
      <sheetName val="Plafond_18"/>
      <sheetName val="Plafond_28"/>
      <sheetName val="HB_10"/>
      <sheetName val="Summary_8"/>
      <sheetName val="Work_Volume_Elec8"/>
      <sheetName val="RAB_SEKRETARIAT_(1)9"/>
      <sheetName val="RAB_(OK)10"/>
      <sheetName val="Perhitungan_RAB9"/>
      <sheetName val="F1c_DATA_ADM610"/>
      <sheetName val="AHS_Aspal10"/>
      <sheetName val="AHS_Marka10"/>
      <sheetName val="Analisa_lampu10"/>
      <sheetName val="1_B8"/>
      <sheetName val="SAP-KAB_&amp;_PAN-Buil8"/>
      <sheetName val="BTB_20188"/>
      <sheetName val="Agregat_Halus_&amp;_Kasar10"/>
      <sheetName val="Breakdown_Equipment10"/>
      <sheetName val="Equipment_(2)10"/>
      <sheetName val="S_CURVE10"/>
      <sheetName val="Urai__Resap_pengikat9"/>
      <sheetName val="Hrg_Sat9"/>
      <sheetName val="Spec_ME8"/>
      <sheetName val="NP_79"/>
      <sheetName val="Harga_Mat_9"/>
      <sheetName val="dongia_(2)10"/>
      <sheetName val="THPDMoi__(2)10"/>
      <sheetName val="TONG_HOP_VL-NC10"/>
      <sheetName val="TONGKE3p_10"/>
      <sheetName val="TH_VL,_NC,_DDHT_Thanhphuoc10"/>
      <sheetName val="DON_GIA10"/>
      <sheetName val="t-h_HA_THE10"/>
      <sheetName val="CHITIET_VL-NC-TT_-1p10"/>
      <sheetName val="TONG_HOP_VL-NC_TT10"/>
      <sheetName val="TH_XL10"/>
      <sheetName val="CHITIET_VL-NC10"/>
      <sheetName val="CHITIET_VL-NC-TT-3p10"/>
      <sheetName val="KPVC-BD_10"/>
      <sheetName val="Input_Data10"/>
      <sheetName val="Prod_15-1-_Rekap_110"/>
      <sheetName val="Rekap_Biaya10"/>
      <sheetName val="Cash_Flow10"/>
      <sheetName val="harga_dasar_T-M-A10"/>
      <sheetName val="Sales_Parameter9"/>
      <sheetName val="HSBU_ANA10"/>
      <sheetName val="Harga_Bahan10"/>
      <sheetName val="HSA_&amp;_PAB10"/>
      <sheetName val="Harga_Upah_10"/>
      <sheetName val="Upah_10"/>
      <sheetName val="work_shop9"/>
      <sheetName val="Twr_(15)9"/>
      <sheetName val="BOQ_Rekap8"/>
      <sheetName val="D-Bahan_&amp;_Upah8"/>
      <sheetName val="Inds_&amp;_For7"/>
      <sheetName val="RAB_Intrn_(Approved)8"/>
      <sheetName val="PLTU_1_Kalteng_EXT8"/>
      <sheetName val="PLTU_1_Kalteng_EXT_(2)8"/>
      <sheetName val="Harsat_EXT8"/>
      <sheetName val="Kode_Pekerjaan8"/>
      <sheetName val="kont_anak19"/>
      <sheetName val="List_H_Bahan&amp;Upah9"/>
      <sheetName val="A_HARSAT_ARS9"/>
      <sheetName val="BOQ_(Diisi_dulu))9"/>
      <sheetName val="ANALISA_SNI'13_9"/>
      <sheetName val="HRG_BAHAN_&amp;_UPAH_okk8"/>
      <sheetName val="Analis_Kusen_okk8"/>
      <sheetName val="Fire_Fighting8"/>
      <sheetName val="On_Time8"/>
      <sheetName val="GALIAN_MEKANIS8"/>
      <sheetName val="dongia__2_8"/>
      <sheetName val="THPDMoi___2_8"/>
      <sheetName val="CHITIET_VL_NC8"/>
      <sheetName val="CHITIET_VL_NC_TT__1p8"/>
      <sheetName val="CHITIET_VL_NC_TT_3p8"/>
      <sheetName val="t_h_HA_THE8"/>
      <sheetName val="KPVC_BD_8"/>
      <sheetName val="CAB_28"/>
      <sheetName val="Bill_rekap7"/>
      <sheetName val="anal_rab8"/>
      <sheetName val="7__Comparison_of_Asphalt_etc8"/>
      <sheetName val="7a__Compar_Asphalt_(Machine)8"/>
      <sheetName val="4_Equipment_Cost8"/>
      <sheetName val="1__Coeficient8"/>
      <sheetName val="6__Comparison_of_Sand_Volume8"/>
      <sheetName val="5a__Excav__(Machine)8"/>
      <sheetName val="2__Coeficient_butt_fushion8"/>
      <sheetName val="Bill_of_Qty_MEP7"/>
      <sheetName val="Harga_Satuan_Bahan9"/>
      <sheetName val="Master_Edit9"/>
      <sheetName val="RAB_TOTAL9"/>
      <sheetName val="lkalibrasi_BENENAIN9"/>
      <sheetName val="PT_9"/>
      <sheetName val="DAF_HRG9"/>
      <sheetName val="REKAP_19"/>
      <sheetName val="ANALISA_railing9"/>
      <sheetName val="Anal_ALat9"/>
      <sheetName val="Analisa_Quarry9"/>
      <sheetName val="RAB_THP18"/>
      <sheetName val="UPAH_DAN_BAHAN8"/>
      <sheetName val="9_PEK-HARIAN8"/>
      <sheetName val="1__Rekap_Utama8"/>
      <sheetName val="Peralatan_(2)8"/>
      <sheetName val="AHS_PL7"/>
      <sheetName val="SPREAD_SHEET7"/>
      <sheetName val="REKAP_TOTAL7"/>
      <sheetName val="TE_TS_FA_LAN_MATV7"/>
      <sheetName val="(_05_)_UPAH&amp;BHN8"/>
      <sheetName val="DATA_WP8"/>
      <sheetName val="hrg_uph+bhn8"/>
      <sheetName val="CF_WORKSHEET8"/>
      <sheetName val="Har_Sat8"/>
      <sheetName val="Sumber_Daya8"/>
      <sheetName val="BOQ_INTERN8"/>
      <sheetName val="ANALYS_EXTERN8"/>
      <sheetName val="BQ_RESO8"/>
      <sheetName val="REKAP_INDIRECT8"/>
      <sheetName val="SUMMARY_IN8"/>
      <sheetName val="INDIRECT_COST8"/>
      <sheetName val="DIV_68"/>
      <sheetName val="DIV_78"/>
      <sheetName val="POS_18"/>
      <sheetName val="POS_28"/>
      <sheetName val="PIPA_REF8"/>
      <sheetName val="Analis_harga8"/>
      <sheetName val="Harga_ALAT8"/>
      <sheetName val="Daftar_Harga_Pekerjaan8"/>
      <sheetName val="Upah_Tenaga_Kerja8"/>
      <sheetName val="Bahan_Upah8"/>
      <sheetName val="Rencana_Anggaran_Biaya8"/>
      <sheetName val="Basic_P8"/>
      <sheetName val="An__Alat8"/>
      <sheetName val="Analisa_HS8"/>
      <sheetName val="HPS_PC8"/>
      <sheetName val="b)_Pengalaman_Kerja8"/>
      <sheetName val="NET_Sum8"/>
      <sheetName val="MSTR_200416_PU_COGS_DIVBAR8"/>
      <sheetName val="TABEL_BAJA7"/>
      <sheetName val="STR_-_2B7"/>
      <sheetName val="Currency_Rate8"/>
      <sheetName val="Grafik_Trend7"/>
      <sheetName val="COV_GRAND8"/>
      <sheetName val="tabel_berat7"/>
      <sheetName val="Cont__Fabrikasi7"/>
      <sheetName val="Cashflow_Analysis7"/>
      <sheetName val="Bill_of_Quantity7"/>
      <sheetName val="Project_Data7"/>
      <sheetName val="Daftar_Kuantitas_&amp;_Harga8"/>
      <sheetName val="Data_Info8"/>
      <sheetName val="matr_aux7"/>
      <sheetName val="matr_engine7"/>
      <sheetName val="jasa_rehab7"/>
      <sheetName val="jasa_pondasi7"/>
      <sheetName val="jasa_rekon_material7"/>
      <sheetName val="GASATAGG_XLS7"/>
      <sheetName val="HSUMUM_XLS7"/>
      <sheetName val="HSDRAIN_XLS7"/>
      <sheetName val="HSMISC_XLS7"/>
      <sheetName val="Permanent_info7"/>
      <sheetName val="Daf_Harga-Upah7"/>
      <sheetName val="Daftar_Harga_Upah_dan_Bahan8"/>
      <sheetName val="DAFTAR_HARGA7"/>
      <sheetName val="ADD_2_(1)7"/>
      <sheetName val="BQ_ARS7"/>
      <sheetName val="Daftar_Sewa7"/>
      <sheetName val="Analisa_Alat7"/>
      <sheetName val="BOQ_CBM7"/>
      <sheetName val="Elemen_Biaya7"/>
      <sheetName val="Cost_Center7"/>
      <sheetName val="Asumsi_by_Own7"/>
      <sheetName val="ANALISA_STR_&amp;_ARS_KD7"/>
      <sheetName val="DAFT_ALAT,UPAH_&amp;_MAT_KD7"/>
      <sheetName val="Customize_Your_Invoice7"/>
      <sheetName val="HARGA_SATUAN_UPAH_PEKERJA7"/>
      <sheetName val="iTEM_hARSAT7"/>
      <sheetName val="U__div_27"/>
      <sheetName val="Div_107"/>
      <sheetName val="Master_1_07"/>
      <sheetName val="ANALIS_ALAT7"/>
      <sheetName val="Analisa_(2)7"/>
      <sheetName val="Analisa_Upah_&amp;_Bahan_Plum7"/>
      <sheetName val="Analisa_HSP8"/>
      <sheetName val="Ahs_27"/>
      <sheetName val="Ahs_17"/>
      <sheetName val="2_ALS-TANAH_&amp;URG7"/>
      <sheetName val="14_ALS-CAT7"/>
      <sheetName val="11_ALS-SANITER7"/>
      <sheetName val="3_ALS-STR-PDS7"/>
      <sheetName val="5&amp;6_ALS-DINDING7"/>
      <sheetName val="16_ALS_JL7"/>
      <sheetName val="7_ALS-KUDA-KUDA7"/>
      <sheetName val="8_P-ATAP7"/>
      <sheetName val="10_P-LT&amp;DDG7"/>
      <sheetName val="9_ALS-PLAFONT7"/>
      <sheetName val="1_ALS-PERSIAPAN7"/>
      <sheetName val="17_ALS-saluran+BC7"/>
      <sheetName val="ocean_voyage7"/>
      <sheetName val="AN_Tdr7"/>
      <sheetName val="Analisa_7"/>
      <sheetName val="Tie_Beam7"/>
      <sheetName val="AN_Beton7"/>
      <sheetName val="Item_Kompensasi7"/>
      <sheetName val="8LT_127"/>
      <sheetName val="AKTIVA_TETAP7"/>
      <sheetName val="Bahan_&amp;_Upah7"/>
      <sheetName val="upah_&amp;_bahan7"/>
      <sheetName val="analisa_print7"/>
      <sheetName val="D-3_(M)7"/>
      <sheetName val="D-7_(M)7"/>
      <sheetName val="S_UPAH7"/>
      <sheetName val="S_BAHAN7"/>
      <sheetName val="Cover_Daf-27"/>
      <sheetName val="rinc_hotel7"/>
      <sheetName val="rinc_fin_t4_7"/>
      <sheetName val="rinc_fin_t4___3_7"/>
      <sheetName val="rinc_fin_t4___2_7"/>
      <sheetName val="DATA_UMUM7"/>
      <sheetName val="Proj'n(Piping_Big_Crew)7"/>
      <sheetName val="Harga_7"/>
      <sheetName val="Summary_All_Punchlist7"/>
      <sheetName val="Pack_Mat__Mar_21_(3rd_P)7"/>
      <sheetName val="Bahan_7"/>
      <sheetName val="Pekerjaan_7"/>
      <sheetName val="rap_rinci7"/>
      <sheetName val="BOQ_All_Dicipline7"/>
      <sheetName val="BOQ_(detail_)7"/>
      <sheetName val="SUM_BOQ7"/>
      <sheetName val="BAP_Exc_320_C-Feb7"/>
      <sheetName val="BAP_Exc_320_A-Juli7"/>
      <sheetName val="Bahan_BQ7"/>
      <sheetName val="7_4__ANAL_Alat7"/>
      <sheetName val="B_10_(4)7"/>
      <sheetName val="Harga_Dasar7"/>
      <sheetName val="hrg_dasar7"/>
      <sheetName val="rekap_c7"/>
      <sheetName val="Man_Power_&amp;_Comp7"/>
      <sheetName val="H_DSR8"/>
      <sheetName val="REKAP_MATI_MC_IC_DES20208"/>
      <sheetName val="Analisa_Electrikal6"/>
      <sheetName val="Anls_ME_Tampil7"/>
      <sheetName val="rekap_harga_satuan_pek7"/>
      <sheetName val="Isolasi_Luar_Dalam7"/>
      <sheetName val="Isolasi_Luar7"/>
      <sheetName val="ALAT_Ok6"/>
      <sheetName val="Pivot_Table5"/>
      <sheetName val="REKAP_A_BESAR6"/>
      <sheetName val="PERALATAN_PROYEK_GOL_III_A8"/>
      <sheetName val="Analisa_&amp;_Upah7"/>
      <sheetName val="H_DASAR7"/>
      <sheetName val="DEV-10_38"/>
      <sheetName val="A_H_S_P6"/>
      <sheetName val="DIV_38"/>
      <sheetName val="bhn_FINAL6"/>
      <sheetName val="5-ALAT_(2)6"/>
      <sheetName val="SKEDUL_AV-056"/>
      <sheetName val="pro_ra_op5"/>
      <sheetName val="jadual_material5"/>
      <sheetName val="BQ_Utama_6"/>
      <sheetName val="pante_riek6"/>
      <sheetName val="_anal_hrg_sat5"/>
      <sheetName val="anal_Lamp_4a6"/>
      <sheetName val="Mob-Demob_Alat5"/>
      <sheetName val="UPAH_(2)5"/>
      <sheetName val="D_UPH&amp;PEK5"/>
      <sheetName val="Harga_Spare_Part7"/>
      <sheetName val="HG_SATUAN5"/>
      <sheetName val="Alat_(2)5"/>
      <sheetName val="Har-sat_finish6"/>
      <sheetName val="BAHAN_MEP5"/>
      <sheetName val="AGG,_C6"/>
      <sheetName val="AK__PENYST6"/>
      <sheetName val="Unit_Rate6"/>
      <sheetName val="analisa_stroke6"/>
      <sheetName val="PHU_056"/>
      <sheetName val="Analisa_Upah___Bahan_Plum6"/>
      <sheetName val="upah_bahan8"/>
      <sheetName val="AnalisaSIPIL_RIIL7"/>
      <sheetName val="R_A_B5"/>
      <sheetName val="Statprod_gab5"/>
      <sheetName val="L_35"/>
      <sheetName val="Rate_Analysis5"/>
      <sheetName val="PJA_(2)5"/>
      <sheetName val="Analisa_Alat_Berat5"/>
      <sheetName val="OP__ALAT6"/>
      <sheetName val="OP__PERJAM6"/>
      <sheetName val="KAN__LOKAL6"/>
      <sheetName val="7_공정표6"/>
      <sheetName val="RAB_J18_5"/>
      <sheetName val="Scaffolding_Rent_Price_R115"/>
      <sheetName val="A_Div105"/>
      <sheetName val="A_Div35"/>
      <sheetName val="A_Div_25"/>
      <sheetName val="A_Div_45"/>
      <sheetName val="A_Div55"/>
      <sheetName val="A_Div75"/>
      <sheetName val="DATA_LEBAR5"/>
      <sheetName val="Data_Base5"/>
      <sheetName val="6PILE__(돌출)7"/>
      <sheetName val="Net_Cash_Table7"/>
      <sheetName val="Cash_Out_Table7"/>
      <sheetName val="an__struktur6"/>
      <sheetName val="Action_Plan7"/>
      <sheetName val="1195_B16"/>
      <sheetName val="HD_ALAT6"/>
      <sheetName val="RUKO_TYPE_16"/>
      <sheetName val="Grand_summary5"/>
      <sheetName val="입찰내역_발주처_양식5"/>
      <sheetName val="Perhit_Alat5"/>
      <sheetName val="bahan_dan_upah5"/>
      <sheetName val="DAFTAR_ISI5"/>
      <sheetName val="PT_GENTA6"/>
      <sheetName val="REKAP_APRIL_BOQ_ADD_(2)5"/>
      <sheetName val="REKAP_JUNI5"/>
      <sheetName val="REKAP_APRIL_BOQ5"/>
      <sheetName val="REKAP_JUNI_BOQ_ADD5"/>
      <sheetName val="REKAP_JUNI_VER_RESUME_ADD5"/>
      <sheetName val="dayvol_WEDI5"/>
      <sheetName val="Cover_(x)5"/>
      <sheetName val="Cor_Apt5"/>
      <sheetName val="metode_5"/>
      <sheetName val="NP_(2)5"/>
      <sheetName val="Daftar_Kuantitas_dan_Harga5"/>
      <sheetName val="harsat_sdy5"/>
      <sheetName val="AT_25"/>
      <sheetName val="TON__per_Jam6"/>
      <sheetName val="Table_Ohm5"/>
      <sheetName val="GRAND_REKAP5"/>
      <sheetName val="Rekap_Direct_Cost5"/>
      <sheetName val="Rekap_Prelim5"/>
      <sheetName val="Vol__Lantai_Tipikal5"/>
      <sheetName val="Analisa_Struktur5"/>
      <sheetName val="Pas__bata_(anyar)5"/>
      <sheetName val="Pas__bata5"/>
      <sheetName val="PILE_CAP5"/>
      <sheetName val="INPUT_BALOK5"/>
      <sheetName val="itungan_Balok5"/>
      <sheetName val="RASIO_SLAB5"/>
      <sheetName val="PIT_LIFT5"/>
      <sheetName val="H__Satuan_Upah_&amp;_Bahan5"/>
      <sheetName val="H__Satuan_Pekerjaan5"/>
      <sheetName val="Analisa_Satuan_Pekerjaan5"/>
      <sheetName val="Fill_this_out_first___5"/>
      <sheetName val="Sudah_Berjalan5"/>
      <sheetName val="Hauler_Pdty10"/>
      <sheetName val="Loader_Category10"/>
      <sheetName val="Hauler_Category10"/>
      <sheetName val="Print_(4)10"/>
      <sheetName val="LPA_Daily_MBR06"/>
      <sheetName val="Coal_Inventory_ALL6"/>
      <sheetName val="Analisa_Harsat3"/>
      <sheetName val="BA_Evaluasi3"/>
      <sheetName val="Permhnan_CCO3"/>
      <sheetName val="Persetujuan_CCO3"/>
      <sheetName val="Rekap_MC3"/>
      <sheetName val="Penyampaian_Evaluasi3"/>
      <sheetName val="R__RapatCCO3"/>
      <sheetName val="analisa_R_23"/>
      <sheetName val="analisa_R_13"/>
      <sheetName val="Upah_Bhn_R_13"/>
      <sheetName val="URAIAN_3"/>
      <sheetName val="A_Alat2"/>
      <sheetName val="instalasi_air_bersih2"/>
      <sheetName val="instalasi_air_kotor_bekas2"/>
      <sheetName val="pek__tanah2"/>
      <sheetName val="PEK_PONDASI2"/>
      <sheetName val="pek_kayu2"/>
      <sheetName val="pek_dinding2"/>
      <sheetName val="pek_besi_dan_alumunium2"/>
      <sheetName val="pek_penutup_lantai_dan_dinding2"/>
      <sheetName val="HERMAN_TF2"/>
      <sheetName val="Basic_Price(fix)2"/>
      <sheetName val="Daftar_Upah_&amp;_Bahan2"/>
      <sheetName val="IN_OUT2"/>
      <sheetName val="Particular_Sch2"/>
      <sheetName val="Daftar_BOQ2"/>
      <sheetName val="ASPAL_(14)2"/>
      <sheetName val="bq_analisa2"/>
      <sheetName val="act_rev1"/>
      <sheetName val="VA_1_21"/>
      <sheetName val="rm-07_20101"/>
      <sheetName val="lisa_zk_trans_kstar1"/>
      <sheetName val="D__An-BETON1"/>
      <sheetName val="B__An_Pek-TANAH1"/>
      <sheetName val="1__BQ1"/>
      <sheetName val="NP_(4)1"/>
      <sheetName val="LE_Total(G_Summ_Proj)1"/>
      <sheetName val="浆耗明细（RZ） "/>
      <sheetName val="FAR 0622"/>
      <sheetName val="source"/>
      <sheetName val="Fuel"/>
      <sheetName val="Daf_12"/>
      <sheetName val="Bare_Summary12"/>
      <sheetName val="Conn__Lib12"/>
      <sheetName val="Memb_Schd12"/>
      <sheetName val="Cash_Flow_bulanan12"/>
      <sheetName val="RAB_AR&amp;STR12"/>
      <sheetName val="HARGA_MATERIAL12"/>
      <sheetName val="H_Satuan12"/>
      <sheetName val="Cover_Daf_212"/>
      <sheetName val="01A-_RAB12"/>
      <sheetName val="DATA_HARGA12"/>
      <sheetName val="BQ_STP_35_M3_A&amp;B12"/>
      <sheetName val="DETAIL_RAP12"/>
      <sheetName val="Week9-Feb____12"/>
      <sheetName val="rab_-_persiapan_&amp;_lantai-112"/>
      <sheetName val="MASTER_R112"/>
      <sheetName val="Job_Data11"/>
      <sheetName val="DB_ET200(R__A)11"/>
      <sheetName val="THREE_PASS12"/>
      <sheetName val="vessel_weight12"/>
      <sheetName val="Perm__Test12"/>
      <sheetName val="struktur_tdk_dipakai12"/>
      <sheetName val="Rekap_Addendum11"/>
      <sheetName val="TOTAL__11"/>
      <sheetName val="forecast_CF_Plan_REV_1_9"/>
      <sheetName val="_schedule_AMD-2_Rev_III12"/>
      <sheetName val="Scheme_Mob_11"/>
      <sheetName val="Labor_Rate11"/>
      <sheetName val="Man_Power11"/>
      <sheetName val="Kuantitas_&amp;_Harga11"/>
      <sheetName val="REF_ONLY11"/>
      <sheetName val="ITEM_OF_WORK11"/>
      <sheetName val="INPUT_DATAS9"/>
      <sheetName val="Analisa_Harga_Satuan11"/>
      <sheetName val="Up_&amp;_bhn11"/>
      <sheetName val="GAGAL_PROD12"/>
      <sheetName val="BQ_Rev__011"/>
      <sheetName val="Daf_Pekerjaan11"/>
      <sheetName val="DATA_PROYEK11"/>
      <sheetName val="B__PERSONIL11"/>
      <sheetName val="Lamp-4_Sat-Das11"/>
      <sheetName val="LAMA_(wilayah_4)11"/>
      <sheetName val="Mark_Up11"/>
      <sheetName val="SUM_ME11"/>
      <sheetName val="anal_SNI11"/>
      <sheetName val="bahan_SNI11"/>
      <sheetName val="4_0411"/>
      <sheetName val="Bid_Summary11"/>
      <sheetName val="HARGA_SATUAN10"/>
      <sheetName val="4-Basic_Price11"/>
      <sheetName val="vlookup_reference9"/>
      <sheetName val="Galian_111"/>
      <sheetName val="Adendum_Struktur_9"/>
      <sheetName val="Addendum_Arsitektur_9"/>
      <sheetName val="Addensum_ME_9"/>
      <sheetName val="Addendum_Site_Development_9"/>
      <sheetName val="besi_terbaru_9"/>
      <sheetName val="bekisting_terbaru_9"/>
      <sheetName val="beton_terbaru_9"/>
      <sheetName val="Plafond_Lantai_19"/>
      <sheetName val="Plafond_lantai_29"/>
      <sheetName val="keramik_lantai_19"/>
      <sheetName val="keramik_lantai_29"/>
      <sheetName val="Plafond_19"/>
      <sheetName val="Plafond_29"/>
      <sheetName val="HB_11"/>
      <sheetName val="Summary_9"/>
      <sheetName val="Work_Volume_Elec9"/>
      <sheetName val="RAB_SEKRETARIAT_(1)10"/>
      <sheetName val="RAB_(OK)11"/>
      <sheetName val="Perhitungan_RAB10"/>
      <sheetName val="F1c_DATA_ADM611"/>
      <sheetName val="AHS_Aspal11"/>
      <sheetName val="AHS_Marka11"/>
      <sheetName val="Analisa_lampu11"/>
      <sheetName val="SAP-KAB_&amp;_PAN-Buil9"/>
      <sheetName val="1_B9"/>
      <sheetName val="BTB_20189"/>
      <sheetName val="Agregat_Halus_&amp;_Kasar11"/>
      <sheetName val="Breakdown_Equipment11"/>
      <sheetName val="Equipment_(2)11"/>
      <sheetName val="S_CURVE11"/>
      <sheetName val="Urai__Resap_pengikat10"/>
      <sheetName val="Hrg_Sat10"/>
      <sheetName val="Spec_ME9"/>
      <sheetName val="NP_710"/>
      <sheetName val="Harga_Mat_10"/>
      <sheetName val="dongia_(2)11"/>
      <sheetName val="THPDMoi__(2)11"/>
      <sheetName val="TONG_HOP_VL-NC11"/>
      <sheetName val="TONGKE3p_11"/>
      <sheetName val="TH_VL,_NC,_DDHT_Thanhphuoc11"/>
      <sheetName val="DON_GIA11"/>
      <sheetName val="t-h_HA_THE11"/>
      <sheetName val="CHITIET_VL-NC-TT_-1p11"/>
      <sheetName val="TONG_HOP_VL-NC_TT11"/>
      <sheetName val="TH_XL11"/>
      <sheetName val="CHITIET_VL-NC11"/>
      <sheetName val="CHITIET_VL-NC-TT-3p11"/>
      <sheetName val="KPVC-BD_11"/>
      <sheetName val="Input_Data11"/>
      <sheetName val="Prod_15-1-_Rekap_111"/>
      <sheetName val="Rekap_Biaya11"/>
      <sheetName val="Cash_Flow11"/>
      <sheetName val="harga_dasar_T-M-A11"/>
      <sheetName val="Sales_Parameter10"/>
      <sheetName val="HSBU_ANA11"/>
      <sheetName val="Harga_Bahan11"/>
      <sheetName val="HSA_&amp;_PAB11"/>
      <sheetName val="Harga_Upah_11"/>
      <sheetName val="Upah_11"/>
      <sheetName val="work_shop10"/>
      <sheetName val="Twr_(15)10"/>
      <sheetName val="BOQ_Rekap9"/>
      <sheetName val="D-Bahan_&amp;_Upah9"/>
      <sheetName val="Inds_&amp;_For8"/>
      <sheetName val="RAB_Intrn_(Approved)9"/>
      <sheetName val="PLTU_1_Kalteng_EXT9"/>
      <sheetName val="PLTU_1_Kalteng_EXT_(2)9"/>
      <sheetName val="Harsat_EXT9"/>
      <sheetName val="Kode_Pekerjaan9"/>
      <sheetName val="kont_anak110"/>
      <sheetName val="List_H_Bahan&amp;Upah10"/>
      <sheetName val="A_HARSAT_ARS10"/>
      <sheetName val="BOQ_(Diisi_dulu))10"/>
      <sheetName val="ANALISA_SNI'13_10"/>
      <sheetName val="HRG_BAHAN_&amp;_UPAH_okk9"/>
      <sheetName val="Analis_Kusen_okk9"/>
      <sheetName val="Fire_Fighting9"/>
      <sheetName val="On_Time9"/>
      <sheetName val="GALIAN_MEKANIS9"/>
      <sheetName val="dongia__2_9"/>
      <sheetName val="THPDMoi___2_9"/>
      <sheetName val="CHITIET_VL_NC9"/>
      <sheetName val="CHITIET_VL_NC_TT__1p9"/>
      <sheetName val="CHITIET_VL_NC_TT_3p9"/>
      <sheetName val="t_h_HA_THE9"/>
      <sheetName val="KPVC_BD_9"/>
      <sheetName val="CAB_29"/>
      <sheetName val="Bill_rekap8"/>
      <sheetName val="anal_rab9"/>
      <sheetName val="7__Comparison_of_Asphalt_etc9"/>
      <sheetName val="7a__Compar_Asphalt_(Machine)9"/>
      <sheetName val="4_Equipment_Cost9"/>
      <sheetName val="1__Coeficient9"/>
      <sheetName val="6__Comparison_of_Sand_Volume9"/>
      <sheetName val="5a__Excav__(Machine)9"/>
      <sheetName val="2__Coeficient_butt_fushion9"/>
      <sheetName val="Bill_of_Qty_MEP8"/>
      <sheetName val="Harga_Satuan_Bahan10"/>
      <sheetName val="Master_Edit10"/>
      <sheetName val="RAB_TOTAL10"/>
      <sheetName val="lkalibrasi_BENENAIN10"/>
      <sheetName val="PT_10"/>
      <sheetName val="DAF_HRG10"/>
      <sheetName val="REKAP_110"/>
      <sheetName val="ANALISA_railing10"/>
      <sheetName val="Anal_ALat10"/>
      <sheetName val="Analisa_Quarry10"/>
      <sheetName val="RAB_THP19"/>
      <sheetName val="UPAH_DAN_BAHAN9"/>
      <sheetName val="9_PEK-HARIAN9"/>
      <sheetName val="1__Rekap_Utama9"/>
      <sheetName val="Peralatan_(2)9"/>
      <sheetName val="AHS_PL8"/>
      <sheetName val="SPREAD_SHEET8"/>
      <sheetName val="REKAP_TOTAL8"/>
      <sheetName val="TE_TS_FA_LAN_MATV8"/>
      <sheetName val="(_05_)_UPAH&amp;BHN9"/>
      <sheetName val="DATA_WP9"/>
      <sheetName val="hrg_uph+bhn9"/>
      <sheetName val="CF_WORKSHEET9"/>
      <sheetName val="Har_Sat9"/>
      <sheetName val="Sumber_Daya9"/>
      <sheetName val="BOQ_INTERN9"/>
      <sheetName val="ANALYS_EXTERN9"/>
      <sheetName val="BQ_RESO9"/>
      <sheetName val="REKAP_INDIRECT9"/>
      <sheetName val="SUMMARY_IN9"/>
      <sheetName val="INDIRECT_COST9"/>
      <sheetName val="DIV_69"/>
      <sheetName val="DIV_79"/>
      <sheetName val="POS_19"/>
      <sheetName val="POS_29"/>
      <sheetName val="PIPA_REF9"/>
      <sheetName val="Analis_harga9"/>
      <sheetName val="Harga_ALAT9"/>
      <sheetName val="Daftar_Harga_Pekerjaan9"/>
      <sheetName val="Upah_Tenaga_Kerja9"/>
      <sheetName val="Bahan_Upah9"/>
      <sheetName val="Rencana_Anggaran_Biaya9"/>
      <sheetName val="Basic_P9"/>
      <sheetName val="An__Alat9"/>
      <sheetName val="Analisa_HS9"/>
      <sheetName val="HPS_PC9"/>
      <sheetName val="b)_Pengalaman_Kerja9"/>
      <sheetName val="NET_Sum9"/>
      <sheetName val="MSTR_200416_PU_COGS_DIVBAR9"/>
      <sheetName val="TABEL_BAJA8"/>
      <sheetName val="STR_-_2B8"/>
      <sheetName val="Currency_Rate9"/>
      <sheetName val="Grafik_Trend8"/>
      <sheetName val="COV_GRAND9"/>
      <sheetName val="Cashflow_Analysis8"/>
      <sheetName val="Project_Data8"/>
      <sheetName val="Daftar_Kuantitas_&amp;_Harga9"/>
      <sheetName val="Data_Info9"/>
      <sheetName val="matr_aux8"/>
      <sheetName val="matr_engine8"/>
      <sheetName val="jasa_rehab8"/>
      <sheetName val="jasa_pondasi8"/>
      <sheetName val="jasa_rekon_material8"/>
      <sheetName val="GASATAGG_XLS8"/>
      <sheetName val="HSUMUM_XLS8"/>
      <sheetName val="HSDRAIN_XLS8"/>
      <sheetName val="HSMISC_XLS8"/>
      <sheetName val="Bill_of_Quantity8"/>
      <sheetName val="Permanent_info8"/>
      <sheetName val="Daf_Harga-Upah8"/>
      <sheetName val="Daftar_Harga_Upah_dan_Bahan9"/>
      <sheetName val="DAFTAR_HARGA8"/>
      <sheetName val="ADD_2_(1)8"/>
      <sheetName val="BQ_ARS8"/>
      <sheetName val="Daftar_Sewa8"/>
      <sheetName val="Analisa_Alat8"/>
      <sheetName val="BOQ_CBM8"/>
      <sheetName val="Elemen_Biaya8"/>
      <sheetName val="Cost_Center8"/>
      <sheetName val="Asumsi_by_Own8"/>
      <sheetName val="ANALISA_STR_&amp;_ARS_KD8"/>
      <sheetName val="DAFT_ALAT,UPAH_&amp;_MAT_KD8"/>
      <sheetName val="Customize_Your_Invoice8"/>
      <sheetName val="HARGA_SATUAN_UPAH_PEKERJA8"/>
      <sheetName val="iTEM_hARSAT8"/>
      <sheetName val="U__div_28"/>
      <sheetName val="Div_108"/>
      <sheetName val="Master_1_08"/>
      <sheetName val="ANALIS_ALAT8"/>
      <sheetName val="Analisa_(2)8"/>
      <sheetName val="Analisa_Upah_&amp;_Bahan_Plum8"/>
      <sheetName val="Analisa_HSP9"/>
      <sheetName val="Ahs_28"/>
      <sheetName val="Ahs_18"/>
      <sheetName val="2_ALS-TANAH_&amp;URG8"/>
      <sheetName val="14_ALS-CAT8"/>
      <sheetName val="11_ALS-SANITER8"/>
      <sheetName val="3_ALS-STR-PDS8"/>
      <sheetName val="5&amp;6_ALS-DINDING8"/>
      <sheetName val="16_ALS_JL8"/>
      <sheetName val="7_ALS-KUDA-KUDA8"/>
      <sheetName val="8_P-ATAP8"/>
      <sheetName val="10_P-LT&amp;DDG8"/>
      <sheetName val="9_ALS-PLAFONT8"/>
      <sheetName val="1_ALS-PERSIAPAN8"/>
      <sheetName val="17_ALS-saluran+BC8"/>
      <sheetName val="ocean_voyage8"/>
      <sheetName val="AN_Tdr8"/>
      <sheetName val="Analisa_8"/>
      <sheetName val="Tie_Beam8"/>
      <sheetName val="AN_Beton8"/>
      <sheetName val="Item_Kompensasi8"/>
      <sheetName val="8LT_128"/>
      <sheetName val="tabel_berat8"/>
      <sheetName val="Cont__Fabrikasi8"/>
      <sheetName val="AKTIVA_TETAP8"/>
      <sheetName val="Bahan_&amp;_Upah8"/>
      <sheetName val="upah_&amp;_bahan8"/>
      <sheetName val="analisa_print8"/>
      <sheetName val="Anls_ME_Tampil8"/>
      <sheetName val="rekap_harga_satuan_pek8"/>
      <sheetName val="Cover_Daf-28"/>
      <sheetName val="rinc_hotel8"/>
      <sheetName val="rinc_fin_t4_8"/>
      <sheetName val="rinc_fin_t4___3_8"/>
      <sheetName val="rinc_fin_t4___2_8"/>
      <sheetName val="D-3_(M)8"/>
      <sheetName val="D-7_(M)8"/>
      <sheetName val="S_UPAH8"/>
      <sheetName val="S_BAHAN8"/>
      <sheetName val="DATA_UMUM8"/>
      <sheetName val="Proj'n(Piping_Big_Crew)8"/>
      <sheetName val="Harga_8"/>
      <sheetName val="Summary_All_Punchlist8"/>
      <sheetName val="Pack_Mat__Mar_21_(3rd_P)8"/>
      <sheetName val="Bahan_8"/>
      <sheetName val="Pekerjaan_8"/>
      <sheetName val="rap_rinci8"/>
      <sheetName val="BOQ_All_Dicipline8"/>
      <sheetName val="BOQ_(detail_)8"/>
      <sheetName val="SUM_BOQ8"/>
      <sheetName val="BAP_Exc_320_C-Feb8"/>
      <sheetName val="BAP_Exc_320_A-Juli8"/>
      <sheetName val="Bahan_BQ8"/>
      <sheetName val="7_4__ANAL_Alat8"/>
      <sheetName val="B_10_(4)8"/>
      <sheetName val="Harga_Dasar8"/>
      <sheetName val="hrg_dasar8"/>
      <sheetName val="rekap_c8"/>
      <sheetName val="Man_Power_&amp;_Comp8"/>
      <sheetName val="H_DSR9"/>
      <sheetName val="Harga_Spare_Part8"/>
      <sheetName val="AnalisaSIPIL_RIIL8"/>
      <sheetName val="6PILE__(돌출)8"/>
      <sheetName val="Net_Cash_Table8"/>
      <sheetName val="Cash_Out_Table8"/>
      <sheetName val="TON__per_Jam7"/>
      <sheetName val="Har-sat_finish7"/>
      <sheetName val="SKEDUL_AV-057"/>
      <sheetName val="Analisa_Electrikal7"/>
      <sheetName val="REKAP_MATI_MC_IC_DES20209"/>
      <sheetName val="anal_Lamp_4a7"/>
      <sheetName val="PERALATAN_PROYEK_GOL_III_A9"/>
      <sheetName val="Analisa_&amp;_Upah8"/>
      <sheetName val="Isolasi_Luar_Dalam8"/>
      <sheetName val="Isolasi_Luar8"/>
      <sheetName val="H_DASAR8"/>
      <sheetName val="DEV-10_39"/>
      <sheetName val="an__struktur7"/>
      <sheetName val="DIV_39"/>
      <sheetName val="upah_bahan9"/>
      <sheetName val="AGG,_C7"/>
      <sheetName val="Action_Plan8"/>
      <sheetName val="AK__PENYST7"/>
      <sheetName val="ALAT_Ok7"/>
      <sheetName val="1195_B17"/>
      <sheetName val="REKAP_A_BESAR7"/>
      <sheetName val="HD_ALAT7"/>
      <sheetName val="A_H_S_P7"/>
      <sheetName val="bhn_FINAL7"/>
      <sheetName val="5-ALAT_(2)7"/>
      <sheetName val="pante_riek7"/>
      <sheetName val="OP__ALAT7"/>
      <sheetName val="OP__PERJAM7"/>
      <sheetName val="KAN__LOKAL7"/>
      <sheetName val="7_공정표7"/>
      <sheetName val="BQ_Utama_7"/>
      <sheetName val="RUKO_TYPE_17"/>
      <sheetName val="Unit_Rate7"/>
      <sheetName val="analisa_stroke7"/>
      <sheetName val="PHU_057"/>
      <sheetName val="Analisa_Upah___Bahan_Plum7"/>
      <sheetName val="PT_GENTA7"/>
      <sheetName val="Hauler_Pdty11"/>
      <sheetName val="Loader_Category11"/>
      <sheetName val="Hauler_Category11"/>
      <sheetName val="Print_(4)11"/>
      <sheetName val="LPA_Daily_MBR07"/>
      <sheetName val="Coal_Inventory_ALL7"/>
      <sheetName val="Pivot_Table6"/>
      <sheetName val="pro_ra_op6"/>
      <sheetName val="jadual_material6"/>
      <sheetName val="_anal_hrg_sat6"/>
      <sheetName val="Mob-Demob_Alat6"/>
      <sheetName val="UPAH_(2)6"/>
      <sheetName val="D_UPH&amp;PEK6"/>
      <sheetName val="HG_SATUAN6"/>
      <sheetName val="Alat_(2)6"/>
      <sheetName val="BAHAN_MEP6"/>
      <sheetName val="R_A_B6"/>
      <sheetName val="Statprod_gab6"/>
      <sheetName val="L_36"/>
      <sheetName val="Rate_Analysis6"/>
      <sheetName val="PJA_(2)6"/>
      <sheetName val="Analisa_Alat_Berat6"/>
      <sheetName val="RAB_J18_6"/>
      <sheetName val="Scaffolding_Rent_Price_R116"/>
      <sheetName val="A_Div106"/>
      <sheetName val="A_Div36"/>
      <sheetName val="A_Div_26"/>
      <sheetName val="A_Div_46"/>
      <sheetName val="A_Div56"/>
      <sheetName val="A_Div76"/>
      <sheetName val="DATA_LEBAR6"/>
      <sheetName val="Data_Base6"/>
      <sheetName val="Grand_summary6"/>
      <sheetName val="입찰내역_발주처_양식6"/>
      <sheetName val="Perhit_Alat6"/>
      <sheetName val="bahan_dan_upah6"/>
      <sheetName val="DAFTAR_ISI6"/>
      <sheetName val="REKAP_APRIL_BOQ_ADD_(2)6"/>
      <sheetName val="REKAP_JUNI6"/>
      <sheetName val="REKAP_APRIL_BOQ6"/>
      <sheetName val="REKAP_JUNI_BOQ_ADD6"/>
      <sheetName val="REKAP_JUNI_VER_RESUME_ADD6"/>
      <sheetName val="dayvol_WEDI6"/>
      <sheetName val="Cover_(x)6"/>
      <sheetName val="Cor_Apt6"/>
      <sheetName val="metode_6"/>
      <sheetName val="NP_(2)6"/>
      <sheetName val="Daftar_Kuantitas_dan_Harga6"/>
      <sheetName val="harsat_sdy6"/>
      <sheetName val="AT_26"/>
      <sheetName val="Table_Ohm6"/>
      <sheetName val="GRAND_REKAP6"/>
      <sheetName val="Rekap_Direct_Cost6"/>
      <sheetName val="Rekap_Prelim6"/>
      <sheetName val="Vol__Lantai_Tipikal6"/>
      <sheetName val="Analisa_Struktur6"/>
      <sheetName val="Pas__bata_(anyar)6"/>
      <sheetName val="Pas__bata6"/>
      <sheetName val="PILE_CAP6"/>
      <sheetName val="INPUT_BALOK6"/>
      <sheetName val="itungan_Balok6"/>
      <sheetName val="RASIO_SLAB6"/>
      <sheetName val="PIT_LIFT6"/>
      <sheetName val="H__Satuan_Upah_&amp;_Bahan6"/>
      <sheetName val="H__Satuan_Pekerjaan6"/>
      <sheetName val="Analisa_Satuan_Pekerjaan6"/>
      <sheetName val="Fill_this_out_first___6"/>
      <sheetName val="Sudah_Berjalan6"/>
      <sheetName val="Analisa_Harsat4"/>
      <sheetName val="BA_Evaluasi4"/>
      <sheetName val="Permhnan_CCO4"/>
      <sheetName val="Persetujuan_CCO4"/>
      <sheetName val="Rekap_MC4"/>
      <sheetName val="Penyampaian_Evaluasi4"/>
      <sheetName val="R__RapatCCO4"/>
      <sheetName val="analisa_R_24"/>
      <sheetName val="analisa_R_14"/>
      <sheetName val="Upah_Bhn_R_14"/>
      <sheetName val="URAIAN_4"/>
      <sheetName val="A_Alat3"/>
      <sheetName val="instalasi_air_bersih3"/>
      <sheetName val="instalasi_air_kotor_bekas3"/>
      <sheetName val="pek__tanah3"/>
      <sheetName val="PEK_PONDASI3"/>
      <sheetName val="pek_kayu3"/>
      <sheetName val="pek_dinding3"/>
      <sheetName val="pek_besi_dan_alumunium3"/>
      <sheetName val="pek_penutup_lantai_dan_dinding3"/>
      <sheetName val="HERMAN_TF3"/>
      <sheetName val="Basic_Price(fix)3"/>
      <sheetName val="Daftar_Upah_&amp;_Bahan3"/>
      <sheetName val="IN_OUT3"/>
      <sheetName val="Particular_Sch3"/>
      <sheetName val="Daftar_BOQ3"/>
      <sheetName val="ASPAL_(14)3"/>
      <sheetName val="bq_analisa3"/>
      <sheetName val="act_rev2"/>
      <sheetName val="VA_1_22"/>
      <sheetName val="rm-07_20102"/>
      <sheetName val="lisa_zk_trans_kstar2"/>
      <sheetName val="D__An-BETON2"/>
      <sheetName val="B__An_Pek-TANAH2"/>
      <sheetName val="1__BQ2"/>
      <sheetName val="NP_(4)2"/>
      <sheetName val="LE_Total(G_Summ_Proj)2"/>
      <sheetName val="97_사업추정(WEKI)"/>
      <sheetName val="F301_303"/>
      <sheetName val="Kuantitas___Harga"/>
      <sheetName val="Analisa_MOS"/>
      <sheetName val="INLAND_FACTOR_DISTANCE"/>
      <sheetName val="L_1"/>
      <sheetName val="met_bab3"/>
      <sheetName val="anal_bab8"/>
      <sheetName val="FORM_BQ_TL_PRATU_4cct"/>
      <sheetName val="4-ALAT_(ANALISA_2)"/>
      <sheetName val="DIV31_(1a)"/>
      <sheetName val="DIV71_(4)"/>
      <sheetName val="DIV21_(1)"/>
      <sheetName val="DIV51_(1a)"/>
      <sheetName val="KOP_2"/>
      <sheetName val="rab_j17"/>
      <sheetName val="浆耗明细（RZ）_"/>
      <sheetName val="FAR_0622"/>
      <sheetName val="UBAH"/>
      <sheetName val="Bipeg-U(12D2)"/>
      <sheetName val="ExcRate"/>
      <sheetName val="SAT-DAS"/>
      <sheetName val="AGGR"/>
      <sheetName val="Du_lieu"/>
      <sheetName val="MPB-01"/>
      <sheetName val="5-Alat"/>
      <sheetName val="4-Price"/>
      <sheetName val="3-10"/>
      <sheetName val="4-Quarry"/>
      <sheetName val="MTO VSD&amp;SOFTSTARTER"/>
      <sheetName val="Sat Bah &amp; Up"/>
      <sheetName val="mVAC"/>
      <sheetName val="Hit Vol Str Jambi"/>
      <sheetName val="DISCLAIMER"/>
      <sheetName val="D5-1"/>
      <sheetName val="Mat"/>
      <sheetName val="conc"/>
      <sheetName val="ANALISA ALAT ANGKUT"/>
      <sheetName val="Concrete"/>
      <sheetName val="F ALARM"/>
      <sheetName val="6"/>
      <sheetName val="Price"/>
      <sheetName val="INPUT HARGA"/>
      <sheetName val="data berat"/>
      <sheetName val="AnConW"/>
      <sheetName val="AnEarthW"/>
      <sheetName val="AnStoneW"/>
      <sheetName val="LKVL_CK_HT_GD1"/>
      <sheetName val="TONG HOP VL_NC"/>
      <sheetName val="TH VL_ NC_ DDHT Thanhphuoc"/>
      <sheetName val="TONG HOP VL_NC TT"/>
      <sheetName val="UPAH BAHAN "/>
      <sheetName val="DATA LTW"/>
      <sheetName val="PK"/>
      <sheetName val="SPT vs PHI"/>
      <sheetName val="lamp 2-analisa"/>
      <sheetName val="DUP"/>
      <sheetName val="2004"/>
      <sheetName val="RFP003D"/>
      <sheetName val="PEF25_0I_mnhr"/>
      <sheetName val="Rekap Bill"/>
      <sheetName val="Daf Alat"/>
      <sheetName val="Jdw Alat"/>
      <sheetName val="Plant"/>
      <sheetName val="S Penawar"/>
      <sheetName val="O"/>
      <sheetName val="Data Template (do not delete)"/>
      <sheetName val="TDC COA Sumry"/>
      <sheetName val="COA Sumry by Area"/>
      <sheetName val="COA Sumry by Contr"/>
      <sheetName val="COA Sumry by RG"/>
      <sheetName val="TDC COA Grp Sumry"/>
      <sheetName val="TDC Item Dets-Full"/>
      <sheetName val="TDC Item Dets-IPM-Full"/>
      <sheetName val="TDC Item Dets"/>
      <sheetName val="TDC Item Sumry"/>
      <sheetName val="TDC Key Qty Sumry"/>
      <sheetName val="List - Components"/>
      <sheetName val="List - Equipment"/>
      <sheetName val="Project Metrics"/>
      <sheetName val="COA Sumry - Std Imp"/>
      <sheetName val="Contr TDC - Std Imp"/>
      <sheetName val="Item Sumry - Std Imp"/>
      <sheetName val="Proj TIC - Std Imp"/>
      <sheetName val="Unit Costs - Std Imp"/>
      <sheetName val="Unit MH - Std Imp"/>
      <sheetName val="Weight_Bridge"/>
      <sheetName val="MT_an"/>
      <sheetName val="EQT-ESTN"/>
      <sheetName val="HRG_BHN"/>
      <sheetName val="DUCT"/>
      <sheetName val="(+)"/>
      <sheetName val="Direct Labor"/>
      <sheetName val="Div 9 - Harian"/>
      <sheetName val="Eq. Mobilization"/>
      <sheetName val="KLHT"/>
      <sheetName val="Calcu 02"/>
      <sheetName val="ANALISA TENDER"/>
      <sheetName val="Up"/>
      <sheetName val="부재치수입력"/>
      <sheetName val="사업부배부A"/>
      <sheetName val="-15.0"/>
      <sheetName val="내역(한신APT)"/>
      <sheetName val="세금자료"/>
      <sheetName val="Keb Besi Submit"/>
      <sheetName val="SchA"/>
      <sheetName val="SchB"/>
      <sheetName val="SchD"/>
      <sheetName val="aug"/>
      <sheetName val="mei"/>
      <sheetName val="feb"/>
      <sheetName val="jul"/>
      <sheetName val="jun"/>
      <sheetName val="mart"/>
      <sheetName val="oct"/>
      <sheetName val="sept"/>
      <sheetName val="SUB &amp; mandor"/>
      <sheetName val="BHN-ALAT"/>
      <sheetName val="Bab10"/>
      <sheetName val="HargaBahan"/>
      <sheetName val="OLIE"/>
      <sheetName val="Graphic Days"/>
      <sheetName val="Sheet7"/>
      <sheetName val="Sheet9"/>
      <sheetName val="Sheet5"/>
      <sheetName val="CF"/>
      <sheetName val="Embank"/>
      <sheetName val="PE-F-33 Rev 02 Basic Proj.Info"/>
      <sheetName val="PE-F-31 Rev 01 Coversheet"/>
      <sheetName val="UNIT PRICE"/>
      <sheetName val="rab 4"/>
      <sheetName val="BREAKDOWN(철거설치)"/>
      <sheetName val="RAPlenk"/>
      <sheetName val="Recap"/>
      <sheetName val="Cover1"/>
      <sheetName val="11"/>
      <sheetName val="其他应付款科目余额2005.12.31"/>
      <sheetName val="Bare_Summary13"/>
      <sheetName val="Conn__Lib13"/>
      <sheetName val="Memb_Schd13"/>
      <sheetName val="Cash_Flow_bulanan13"/>
      <sheetName val="RAB_AR&amp;STR13"/>
      <sheetName val="HARGA_MATERIAL13"/>
      <sheetName val="H_Satuan13"/>
      <sheetName val="Cover_Daf_213"/>
      <sheetName val="01A-_RAB13"/>
      <sheetName val="DATA_HARGA13"/>
      <sheetName val="BQ_STP_35_M3_A&amp;B13"/>
      <sheetName val="DETAIL_RAP13"/>
      <sheetName val="Week9-Feb____13"/>
      <sheetName val="rab_-_persiapan_&amp;_lantai-113"/>
      <sheetName val="MASTER_R113"/>
      <sheetName val="Job_Data12"/>
      <sheetName val="DB_ET200(R__A)12"/>
      <sheetName val="THREE_PASS13"/>
      <sheetName val="vessel_weight13"/>
      <sheetName val="Perm__Test13"/>
      <sheetName val="struktur_tdk_dipakai13"/>
      <sheetName val="Rekap_Addendum12"/>
      <sheetName val="TOTAL__12"/>
      <sheetName val="forecast_CF_Plan_REV_1_10"/>
      <sheetName val="_schedule_AMD-2_Rev_III13"/>
      <sheetName val="Scheme_Mob_12"/>
      <sheetName val="Labor_Rate12"/>
      <sheetName val="Man_Power12"/>
      <sheetName val="Kuantitas_&amp;_Harga12"/>
      <sheetName val="REF_ONLY12"/>
      <sheetName val="ITEM_OF_WORK12"/>
      <sheetName val="INPUT_DATAS10"/>
      <sheetName val="Analisa_Harga_Satuan12"/>
      <sheetName val="Up_&amp;_bhn12"/>
      <sheetName val="GAGAL_PROD13"/>
      <sheetName val="BQ_Rev__012"/>
      <sheetName val="Daf_Pekerjaan12"/>
      <sheetName val="DATA_PROYEK12"/>
      <sheetName val="B__PERSONIL12"/>
      <sheetName val="Lamp-4_Sat-Das12"/>
      <sheetName val="LAMA_(wilayah_4)12"/>
      <sheetName val="Mark_Up12"/>
      <sheetName val="SUM_ME12"/>
      <sheetName val="anal_SNI12"/>
      <sheetName val="bahan_SNI12"/>
      <sheetName val="4_0412"/>
      <sheetName val="Bid_Summary12"/>
      <sheetName val="HARGA_SATUAN11"/>
      <sheetName val="4-Basic_Price12"/>
      <sheetName val="vlookup_reference10"/>
      <sheetName val="Galian_112"/>
      <sheetName val="Adendum_Struktur_10"/>
      <sheetName val="Addendum_Arsitektur_10"/>
      <sheetName val="Addensum_ME_10"/>
      <sheetName val="Addendum_Site_Development_10"/>
      <sheetName val="besi_terbaru_10"/>
      <sheetName val="bekisting_terbaru_10"/>
      <sheetName val="beton_terbaru_10"/>
      <sheetName val="Plafond_Lantai_110"/>
      <sheetName val="Plafond_lantai_210"/>
      <sheetName val="keramik_lantai_110"/>
      <sheetName val="keramik_lantai_210"/>
      <sheetName val="Plafond_110"/>
      <sheetName val="Plafond_210"/>
      <sheetName val="HB_12"/>
      <sheetName val="Summary_10"/>
      <sheetName val="Work_Volume_Elec10"/>
      <sheetName val="RAB_SEKRETARIAT_(1)11"/>
      <sheetName val="RAB_(OK)12"/>
      <sheetName val="Perhitungan_RAB11"/>
      <sheetName val="F1c_DATA_ADM612"/>
      <sheetName val="AHS_Aspal12"/>
      <sheetName val="AHS_Marka12"/>
      <sheetName val="Analisa_lampu12"/>
      <sheetName val="SAP-KAB_&amp;_PAN-Buil10"/>
      <sheetName val="1_B10"/>
      <sheetName val="BTB_201810"/>
      <sheetName val="Agregat_Halus_&amp;_Kasar12"/>
      <sheetName val="Breakdown_Equipment12"/>
      <sheetName val="Equipment_(2)12"/>
      <sheetName val="S_CURVE12"/>
      <sheetName val="Urai__Resap_pengikat11"/>
      <sheetName val="Hrg_Sat11"/>
      <sheetName val="Spec_ME10"/>
      <sheetName val="NP_711"/>
      <sheetName val="Harga_Mat_11"/>
      <sheetName val="dongia_(2)12"/>
      <sheetName val="THPDMoi__(2)12"/>
      <sheetName val="TONG_HOP_VL-NC12"/>
      <sheetName val="TONGKE3p_12"/>
      <sheetName val="TH_VL,_NC,_DDHT_Thanhphuoc12"/>
      <sheetName val="DON_GIA12"/>
      <sheetName val="t-h_HA_THE12"/>
      <sheetName val="CHITIET_VL-NC-TT_-1p12"/>
      <sheetName val="TONG_HOP_VL-NC_TT12"/>
      <sheetName val="TH_XL12"/>
      <sheetName val="CHITIET_VL-NC12"/>
      <sheetName val="CHITIET_VL-NC-TT-3p12"/>
      <sheetName val="KPVC-BD_12"/>
      <sheetName val="Input_Data12"/>
      <sheetName val="Prod_15-1-_Rekap_112"/>
      <sheetName val="Rekap_Biaya12"/>
      <sheetName val="Cash_Flow12"/>
      <sheetName val="harga_dasar_T-M-A12"/>
      <sheetName val="Sales_Parameter11"/>
      <sheetName val="HSBU_ANA12"/>
      <sheetName val="Harga_Bahan12"/>
      <sheetName val="HSA_&amp;_PAB12"/>
      <sheetName val="Harga_Upah_12"/>
      <sheetName val="Upah_12"/>
      <sheetName val="work_shop11"/>
      <sheetName val="Twr_(15)11"/>
      <sheetName val="BOQ_Rekap10"/>
      <sheetName val="D-Bahan_&amp;_Upah10"/>
      <sheetName val="Inds_&amp;_For9"/>
      <sheetName val="RAB_Intrn_(Approved)10"/>
      <sheetName val="PLTU_1_Kalteng_EXT10"/>
      <sheetName val="PLTU_1_Kalteng_EXT_(2)10"/>
      <sheetName val="Harsat_EXT10"/>
      <sheetName val="Kode_Pekerjaan10"/>
      <sheetName val="kont_anak111"/>
      <sheetName val="List_H_Bahan&amp;Upah11"/>
      <sheetName val="A_HARSAT_ARS11"/>
      <sheetName val="BOQ_(Diisi_dulu))11"/>
      <sheetName val="ANALISA_SNI'13_11"/>
      <sheetName val="HRG_BAHAN_&amp;_UPAH_okk10"/>
      <sheetName val="Analis_Kusen_okk10"/>
      <sheetName val="Fire_Fighting10"/>
      <sheetName val="On_Time10"/>
      <sheetName val="GALIAN_MEKANIS10"/>
      <sheetName val="dongia__2_10"/>
      <sheetName val="THPDMoi___2_10"/>
      <sheetName val="CHITIET_VL_NC10"/>
      <sheetName val="CHITIET_VL_NC_TT__1p10"/>
      <sheetName val="CHITIET_VL_NC_TT_3p10"/>
      <sheetName val="t_h_HA_THE10"/>
      <sheetName val="KPVC_BD_10"/>
      <sheetName val="CAB_210"/>
      <sheetName val="Bill_rekap9"/>
      <sheetName val="anal_rab10"/>
      <sheetName val="7__Comparison_of_Asphalt_etc10"/>
      <sheetName val="7a__Compar_Asphalt_(Machine)10"/>
      <sheetName val="4_Equipment_Cost10"/>
      <sheetName val="1__Coeficient10"/>
      <sheetName val="6__Comparison_of_Sand_Volume10"/>
      <sheetName val="5a__Excav__(Machine)10"/>
      <sheetName val="2__Coeficient_butt_fushion10"/>
      <sheetName val="Bill_of_Qty_MEP9"/>
      <sheetName val="Harga_Satuan_Bahan11"/>
      <sheetName val="Master_Edit11"/>
      <sheetName val="RAB_TOTAL11"/>
      <sheetName val="lkalibrasi_BENENAIN11"/>
      <sheetName val="PT_11"/>
      <sheetName val="DAF_HRG11"/>
      <sheetName val="REKAP_111"/>
      <sheetName val="ANALISA_railing11"/>
      <sheetName val="Anal_ALat11"/>
      <sheetName val="Analisa_Quarry11"/>
      <sheetName val="RAB_THP110"/>
      <sheetName val="UPAH_DAN_BAHAN10"/>
      <sheetName val="9_PEK-HARIAN10"/>
      <sheetName val="1__Rekap_Utama10"/>
      <sheetName val="Peralatan_(2)10"/>
      <sheetName val="AHS_PL9"/>
      <sheetName val="SPREAD_SHEET9"/>
      <sheetName val="REKAP_TOTAL9"/>
      <sheetName val="TE_TS_FA_LAN_MATV9"/>
      <sheetName val="(_05_)_UPAH&amp;BHN10"/>
      <sheetName val="DATA_WP10"/>
      <sheetName val="hrg_uph+bhn10"/>
      <sheetName val="CF_WORKSHEET10"/>
      <sheetName val="Har_Sat10"/>
      <sheetName val="Sumber_Daya10"/>
      <sheetName val="BOQ_INTERN10"/>
      <sheetName val="ANALYS_EXTERN10"/>
      <sheetName val="BQ_RESO10"/>
      <sheetName val="REKAP_INDIRECT10"/>
      <sheetName val="SUMMARY_IN10"/>
      <sheetName val="INDIRECT_COST10"/>
      <sheetName val="DIV_610"/>
      <sheetName val="DIV_710"/>
      <sheetName val="POS_110"/>
      <sheetName val="POS_210"/>
      <sheetName val="PIPA_REF10"/>
      <sheetName val="Analis_harga10"/>
      <sheetName val="Harga_ALAT10"/>
      <sheetName val="Daftar_Harga_Pekerjaan10"/>
      <sheetName val="Upah_Tenaga_Kerja10"/>
      <sheetName val="Bahan_Upah10"/>
      <sheetName val="Rencana_Anggaran_Biaya10"/>
      <sheetName val="Basic_P10"/>
      <sheetName val="An__Alat10"/>
      <sheetName val="Analisa_HS10"/>
      <sheetName val="HPS_PC10"/>
      <sheetName val="b)_Pengalaman_Kerja10"/>
      <sheetName val="NET_Sum10"/>
      <sheetName val="MSTR_200416_PU_COGS_DIVBAR10"/>
      <sheetName val="TABEL_BAJA9"/>
      <sheetName val="STR_-_2B9"/>
      <sheetName val="Currency_Rate10"/>
      <sheetName val="Grafik_Trend9"/>
      <sheetName val="COV_GRAND10"/>
      <sheetName val="Cashflow_Analysis9"/>
      <sheetName val="Project_Data9"/>
      <sheetName val="Daftar_Kuantitas_&amp;_Harga10"/>
      <sheetName val="Data_Info10"/>
      <sheetName val="matr_aux9"/>
      <sheetName val="matr_engine9"/>
      <sheetName val="jasa_rehab9"/>
      <sheetName val="jasa_pondasi9"/>
      <sheetName val="jasa_rekon_material9"/>
      <sheetName val="GASATAGG_XLS9"/>
      <sheetName val="HSUMUM_XLS9"/>
      <sheetName val="HSDRAIN_XLS9"/>
      <sheetName val="HSMISC_XLS9"/>
      <sheetName val="Bill_of_Quantity9"/>
      <sheetName val="Permanent_info9"/>
      <sheetName val="Daf_Harga-Upah9"/>
      <sheetName val="Daftar_Harga_Upah_dan_Bahan10"/>
      <sheetName val="DAFTAR_HARGA9"/>
      <sheetName val="ADD_2_(1)9"/>
      <sheetName val="BQ_ARS9"/>
      <sheetName val="Daftar_Sewa9"/>
      <sheetName val="Analisa_Alat9"/>
      <sheetName val="BOQ_CBM9"/>
      <sheetName val="Elemen_Biaya9"/>
      <sheetName val="Cost_Center9"/>
      <sheetName val="Asumsi_by_Own9"/>
      <sheetName val="ANALISA_STR_&amp;_ARS_KD9"/>
      <sheetName val="DAFT_ALAT,UPAH_&amp;_MAT_KD9"/>
      <sheetName val="Customize_Your_Invoice9"/>
      <sheetName val="HARGA_SATUAN_UPAH_PEKERJA9"/>
      <sheetName val="iTEM_hARSAT9"/>
      <sheetName val="U__div_29"/>
      <sheetName val="Div_109"/>
      <sheetName val="Master_1_09"/>
      <sheetName val="ANALIS_ALAT9"/>
      <sheetName val="Analisa_(2)9"/>
      <sheetName val="Analisa_Upah_&amp;_Bahan_Plum9"/>
      <sheetName val="Analisa_HSP10"/>
      <sheetName val="Ahs_29"/>
      <sheetName val="Ahs_19"/>
      <sheetName val="2_ALS-TANAH_&amp;URG9"/>
      <sheetName val="14_ALS-CAT9"/>
      <sheetName val="11_ALS-SANITER9"/>
      <sheetName val="3_ALS-STR-PDS9"/>
      <sheetName val="5&amp;6_ALS-DINDING9"/>
      <sheetName val="16_ALS_JL9"/>
      <sheetName val="7_ALS-KUDA-KUDA9"/>
      <sheetName val="8_P-ATAP9"/>
      <sheetName val="10_P-LT&amp;DDG9"/>
      <sheetName val="9_ALS-PLAFONT9"/>
      <sheetName val="1_ALS-PERSIAPAN9"/>
      <sheetName val="17_ALS-saluran+BC9"/>
      <sheetName val="ocean_voyage9"/>
      <sheetName val="AN_Tdr9"/>
      <sheetName val="Analisa_9"/>
      <sheetName val="Tie_Beam9"/>
      <sheetName val="AN_Beton9"/>
      <sheetName val="Item_Kompensasi9"/>
      <sheetName val="8LT_129"/>
      <sheetName val="tabel_berat9"/>
      <sheetName val="Cont__Fabrikasi9"/>
      <sheetName val="AKTIVA_TETAP9"/>
      <sheetName val="Bahan_&amp;_Upah9"/>
      <sheetName val="upah_&amp;_bahan9"/>
      <sheetName val="analisa_print9"/>
      <sheetName val="Anls_ME_Tampil9"/>
      <sheetName val="rekap_harga_satuan_pek9"/>
      <sheetName val="Cover_Daf-29"/>
      <sheetName val="rinc_hotel9"/>
      <sheetName val="rinc_fin_t4_9"/>
      <sheetName val="rinc_fin_t4___3_9"/>
      <sheetName val="rinc_fin_t4___2_9"/>
      <sheetName val="D-3_(M)9"/>
      <sheetName val="D-7_(M)9"/>
      <sheetName val="S_UPAH9"/>
      <sheetName val="S_BAHAN9"/>
      <sheetName val="DATA_UMUM9"/>
      <sheetName val="Proj'n(Piping_Big_Crew)9"/>
      <sheetName val="Harga_9"/>
      <sheetName val="Summary_All_Punchlist9"/>
      <sheetName val="Pack_Mat__Mar_21_(3rd_P)9"/>
      <sheetName val="Bahan_9"/>
      <sheetName val="Pekerjaan_9"/>
      <sheetName val="rap_rinci9"/>
      <sheetName val="BOQ_All_Dicipline9"/>
      <sheetName val="BOQ_(detail_)9"/>
      <sheetName val="SUM_BOQ9"/>
      <sheetName val="BAP_Exc_320_C-Feb9"/>
      <sheetName val="BAP_Exc_320_A-Juli9"/>
      <sheetName val="Bahan_BQ9"/>
      <sheetName val="7_4__ANAL_Alat9"/>
      <sheetName val="B_10_(4)9"/>
      <sheetName val="Harga_Dasar9"/>
      <sheetName val="hrg_dasar9"/>
      <sheetName val="rekap_c9"/>
      <sheetName val="Man_Power_&amp;_Comp9"/>
      <sheetName val="H_DSR10"/>
      <sheetName val="Harga_Spare_Part9"/>
      <sheetName val="AnalisaSIPIL_RIIL9"/>
      <sheetName val="6PILE__(돌출)9"/>
      <sheetName val="Net_Cash_Table9"/>
      <sheetName val="Cash_Out_Table9"/>
      <sheetName val="TON__per_Jam8"/>
      <sheetName val="Har-sat_finish8"/>
      <sheetName val="SKEDUL_AV-058"/>
      <sheetName val="Analisa_Electrikal8"/>
      <sheetName val="REKAP_MATI_MC_IC_DES202010"/>
      <sheetName val="anal_Lamp_4a8"/>
      <sheetName val="PERALATAN_PROYEK_GOL_III_A10"/>
      <sheetName val="Analisa_&amp;_Upah9"/>
      <sheetName val="Isolasi_Luar_Dalam9"/>
      <sheetName val="Isolasi_Luar9"/>
      <sheetName val="H_DASAR9"/>
      <sheetName val="DEV-10_310"/>
      <sheetName val="an__struktur8"/>
      <sheetName val="DIV_310"/>
      <sheetName val="upah_bahan10"/>
      <sheetName val="AGG,_C8"/>
      <sheetName val="Action_Plan9"/>
      <sheetName val="AK__PENYST8"/>
      <sheetName val="ALAT_Ok8"/>
      <sheetName val="1195_B18"/>
      <sheetName val="REKAP_A_BESAR8"/>
      <sheetName val="HD_ALAT8"/>
      <sheetName val="A_H_S_P8"/>
      <sheetName val="bhn_FINAL8"/>
      <sheetName val="5-ALAT_(2)8"/>
      <sheetName val="pante_riek8"/>
      <sheetName val="OP__ALAT8"/>
      <sheetName val="OP__PERJAM8"/>
      <sheetName val="KAN__LOKAL8"/>
      <sheetName val="7_공정표8"/>
      <sheetName val="BQ_Utama_8"/>
      <sheetName val="RUKO_TYPE_18"/>
      <sheetName val="Unit_Rate8"/>
      <sheetName val="analisa_stroke8"/>
      <sheetName val="PHU_058"/>
      <sheetName val="Analisa_Upah___Bahan_Plum8"/>
      <sheetName val="PT_GENTA8"/>
      <sheetName val="Hauler_Pdty12"/>
      <sheetName val="Loader_Category12"/>
      <sheetName val="Hauler_Category12"/>
      <sheetName val="Print_(4)12"/>
      <sheetName val="LPA_Daily_MBR08"/>
      <sheetName val="Coal_Inventory_ALL8"/>
      <sheetName val="Pivot_Table7"/>
      <sheetName val="pro_ra_op7"/>
      <sheetName val="jadual_material7"/>
      <sheetName val="_anal_hrg_sat7"/>
      <sheetName val="Mob-Demob_Alat7"/>
      <sheetName val="UPAH_(2)7"/>
      <sheetName val="D_UPH&amp;PEK7"/>
      <sheetName val="HG_SATUAN7"/>
      <sheetName val="Alat_(2)7"/>
      <sheetName val="BAHAN_MEP7"/>
      <sheetName val="R_A_B7"/>
      <sheetName val="Statprod_gab7"/>
      <sheetName val="L_37"/>
      <sheetName val="Rate_Analysis7"/>
      <sheetName val="PJA_(2)7"/>
      <sheetName val="Analisa_Alat_Berat7"/>
      <sheetName val="RAB_J18_7"/>
      <sheetName val="Scaffolding_Rent_Price_R117"/>
      <sheetName val="A_Div107"/>
      <sheetName val="A_Div37"/>
      <sheetName val="A_Div_27"/>
      <sheetName val="A_Div_47"/>
      <sheetName val="A_Div57"/>
      <sheetName val="A_Div77"/>
      <sheetName val="DATA_LEBAR7"/>
      <sheetName val="Data_Base7"/>
      <sheetName val="Grand_summary7"/>
      <sheetName val="입찰내역_발주처_양식7"/>
      <sheetName val="Perhit_Alat7"/>
      <sheetName val="bahan_dan_upah7"/>
      <sheetName val="DAFTAR_ISI7"/>
      <sheetName val="REKAP_APRIL_BOQ_ADD_(2)7"/>
      <sheetName val="REKAP_JUNI7"/>
      <sheetName val="REKAP_APRIL_BOQ7"/>
      <sheetName val="REKAP_JUNI_BOQ_ADD7"/>
      <sheetName val="REKAP_JUNI_VER_RESUME_ADD7"/>
      <sheetName val="dayvol_WEDI7"/>
      <sheetName val="Cover_(x)7"/>
      <sheetName val="Cor_Apt7"/>
      <sheetName val="metode_7"/>
      <sheetName val="NP_(2)7"/>
      <sheetName val="Daftar_Kuantitas_dan_Harga7"/>
      <sheetName val="harsat_sdy7"/>
      <sheetName val="AT_27"/>
      <sheetName val="Table_Ohm7"/>
      <sheetName val="GRAND_REKAP7"/>
      <sheetName val="Rekap_Direct_Cost7"/>
      <sheetName val="Rekap_Prelim7"/>
      <sheetName val="Vol__Lantai_Tipikal7"/>
      <sheetName val="Analisa_Struktur7"/>
      <sheetName val="Pas__bata_(anyar)7"/>
      <sheetName val="Pas__bata7"/>
      <sheetName val="PILE_CAP7"/>
      <sheetName val="INPUT_BALOK7"/>
      <sheetName val="itungan_Balok7"/>
      <sheetName val="RASIO_SLAB7"/>
      <sheetName val="PIT_LIFT7"/>
      <sheetName val="H__Satuan_Upah_&amp;_Bahan7"/>
      <sheetName val="H__Satuan_Pekerjaan7"/>
      <sheetName val="Analisa_Satuan_Pekerjaan7"/>
      <sheetName val="Fill_this_out_first___7"/>
      <sheetName val="Sudah_Berjalan7"/>
      <sheetName val="Analisa_Harsat5"/>
      <sheetName val="BA_Evaluasi5"/>
      <sheetName val="Permhnan_CCO5"/>
      <sheetName val="Persetujuan_CCO5"/>
      <sheetName val="Rekap_MC5"/>
      <sheetName val="Penyampaian_Evaluasi5"/>
      <sheetName val="R__RapatCCO5"/>
      <sheetName val="analisa_R_25"/>
      <sheetName val="analisa_R_15"/>
      <sheetName val="Upah_Bhn_R_15"/>
      <sheetName val="URAIAN_5"/>
      <sheetName val="A_Alat4"/>
      <sheetName val="instalasi_air_bersih4"/>
      <sheetName val="instalasi_air_kotor_bekas4"/>
      <sheetName val="pek__tanah4"/>
      <sheetName val="PEK_PONDASI4"/>
      <sheetName val="pek_kayu4"/>
      <sheetName val="pek_dinding4"/>
      <sheetName val="pek_besi_dan_alumunium4"/>
      <sheetName val="pek_penutup_lantai_dan_dinding4"/>
      <sheetName val="HERMAN_TF4"/>
      <sheetName val="Basic_Price(fix)4"/>
      <sheetName val="Daftar_Upah_&amp;_Bahan4"/>
      <sheetName val="IN_OUT4"/>
      <sheetName val="Particular_Sch4"/>
      <sheetName val="Daftar_BOQ4"/>
      <sheetName val="ASPAL_(14)4"/>
      <sheetName val="bq_analisa4"/>
      <sheetName val="act_rev3"/>
      <sheetName val="VA_1_23"/>
      <sheetName val="rm-07_20103"/>
      <sheetName val="lisa_zk_trans_kstar3"/>
      <sheetName val="D__An-BETON3"/>
      <sheetName val="B__An_Pek-TANAH3"/>
      <sheetName val="1__BQ3"/>
      <sheetName val="NP_(4)3"/>
      <sheetName val="LE_Total(G_Summ_Proj)3"/>
      <sheetName val="97_사업추정(WEKI)1"/>
      <sheetName val="F301_3031"/>
      <sheetName val="Kuantitas___Harga1"/>
      <sheetName val="Analisa_MOS1"/>
      <sheetName val="INLAND_FACTOR_DISTANCE1"/>
      <sheetName val="L_11"/>
      <sheetName val="met_bab31"/>
      <sheetName val="anal_bab81"/>
      <sheetName val="FORM_BQ_TL_PRATU_4cct1"/>
      <sheetName val="4-ALAT_(ANALISA_2)1"/>
      <sheetName val="DIV31_(1a)1"/>
      <sheetName val="DIV71_(4)1"/>
      <sheetName val="DIV21_(1)1"/>
      <sheetName val="DIV51_(1a)1"/>
      <sheetName val="KOP_21"/>
      <sheetName val="rab_j171"/>
      <sheetName val="浆耗明细（RZ）_1"/>
      <sheetName val="FAR_06221"/>
      <sheetName val="Bare_Summary14"/>
      <sheetName val="Conn__Lib14"/>
      <sheetName val="Memb_Schd14"/>
      <sheetName val="Cash_Flow_bulanan14"/>
      <sheetName val="RAB_AR&amp;STR14"/>
      <sheetName val="HARGA_MATERIAL14"/>
      <sheetName val="H_Satuan14"/>
      <sheetName val="Cover_Daf_214"/>
      <sheetName val="01A-_RAB14"/>
      <sheetName val="DATA_HARGA14"/>
      <sheetName val="BQ_STP_35_M3_A&amp;B14"/>
      <sheetName val="DETAIL_RAP14"/>
      <sheetName val="Week9-Feb____14"/>
      <sheetName val="rab_-_persiapan_&amp;_lantai-114"/>
      <sheetName val="MASTER_R114"/>
      <sheetName val="Job_Data13"/>
      <sheetName val="DB_ET200(R__A)13"/>
      <sheetName val="THREE_PASS14"/>
      <sheetName val="vessel_weight14"/>
      <sheetName val="Perm__Test14"/>
      <sheetName val="struktur_tdk_dipakai14"/>
      <sheetName val="Rekap_Addendum13"/>
      <sheetName val="TOTAL__13"/>
      <sheetName val="forecast_CF_Plan_REV_1_11"/>
      <sheetName val="_schedule_AMD-2_Rev_III14"/>
      <sheetName val="Scheme_Mob_13"/>
      <sheetName val="Labor_Rate13"/>
      <sheetName val="Man_Power13"/>
      <sheetName val="Kuantitas_&amp;_Harga13"/>
      <sheetName val="REF_ONLY13"/>
      <sheetName val="ITEM_OF_WORK13"/>
      <sheetName val="INPUT_DATAS11"/>
      <sheetName val="Analisa_Harga_Satuan13"/>
      <sheetName val="Up_&amp;_bhn13"/>
      <sheetName val="GAGAL_PROD14"/>
      <sheetName val="BQ_Rev__013"/>
      <sheetName val="Daf_Pekerjaan13"/>
      <sheetName val="DATA_PROYEK13"/>
      <sheetName val="B__PERSONIL13"/>
      <sheetName val="Lamp-4_Sat-Das13"/>
      <sheetName val="LAMA_(wilayah_4)13"/>
      <sheetName val="Mark_Up13"/>
      <sheetName val="SUM_ME13"/>
      <sheetName val="anal_SNI13"/>
      <sheetName val="bahan_SNI13"/>
      <sheetName val="4_0413"/>
      <sheetName val="Bid_Summary13"/>
      <sheetName val="HARGA_SATUAN12"/>
      <sheetName val="4-Basic_Price13"/>
      <sheetName val="vlookup_reference11"/>
      <sheetName val="Galian_113"/>
      <sheetName val="Adendum_Struktur_11"/>
      <sheetName val="Addendum_Arsitektur_11"/>
      <sheetName val="Addensum_ME_11"/>
      <sheetName val="Addendum_Site_Development_11"/>
      <sheetName val="besi_terbaru_11"/>
      <sheetName val="bekisting_terbaru_11"/>
      <sheetName val="beton_terbaru_11"/>
      <sheetName val="Plafond_Lantai_111"/>
      <sheetName val="Plafond_lantai_211"/>
      <sheetName val="keramik_lantai_111"/>
      <sheetName val="keramik_lantai_211"/>
      <sheetName val="Plafond_111"/>
      <sheetName val="Plafond_211"/>
      <sheetName val="HB_13"/>
      <sheetName val="Summary_11"/>
      <sheetName val="Work_Volume_Elec11"/>
      <sheetName val="RAB_SEKRETARIAT_(1)12"/>
      <sheetName val="RAB_(OK)13"/>
      <sheetName val="Perhitungan_RAB12"/>
      <sheetName val="F1c_DATA_ADM613"/>
      <sheetName val="AHS_Aspal13"/>
      <sheetName val="AHS_Marka13"/>
      <sheetName val="Analisa_lampu13"/>
      <sheetName val="SAP-KAB_&amp;_PAN-Buil11"/>
      <sheetName val="1_B11"/>
      <sheetName val="BTB_201811"/>
      <sheetName val="Agregat_Halus_&amp;_Kasar13"/>
      <sheetName val="Breakdown_Equipment13"/>
      <sheetName val="Equipment_(2)13"/>
      <sheetName val="S_CURVE13"/>
      <sheetName val="Urai__Resap_pengikat12"/>
      <sheetName val="Hrg_Sat12"/>
      <sheetName val="Spec_ME11"/>
      <sheetName val="NP_712"/>
      <sheetName val="Harga_Mat_12"/>
      <sheetName val="dongia_(2)13"/>
      <sheetName val="THPDMoi__(2)13"/>
      <sheetName val="TONG_HOP_VL-NC13"/>
      <sheetName val="TONGKE3p_13"/>
      <sheetName val="TH_VL,_NC,_DDHT_Thanhphuoc13"/>
      <sheetName val="DON_GIA13"/>
      <sheetName val="t-h_HA_THE13"/>
      <sheetName val="CHITIET_VL-NC-TT_-1p13"/>
      <sheetName val="TONG_HOP_VL-NC_TT13"/>
      <sheetName val="TH_XL13"/>
      <sheetName val="CHITIET_VL-NC13"/>
      <sheetName val="CHITIET_VL-NC-TT-3p13"/>
      <sheetName val="KPVC-BD_13"/>
      <sheetName val="Input_Data13"/>
      <sheetName val="Prod_15-1-_Rekap_113"/>
      <sheetName val="Rekap_Biaya13"/>
      <sheetName val="Cash_Flow13"/>
      <sheetName val="harga_dasar_T-M-A13"/>
      <sheetName val="Sales_Parameter12"/>
      <sheetName val="HSBU_ANA13"/>
      <sheetName val="Harga_Bahan13"/>
      <sheetName val="HSA_&amp;_PAB13"/>
      <sheetName val="Harga_Upah_13"/>
      <sheetName val="Upah_13"/>
      <sheetName val="work_shop12"/>
      <sheetName val="Twr_(15)12"/>
      <sheetName val="BOQ_Rekap11"/>
      <sheetName val="D-Bahan_&amp;_Upah11"/>
      <sheetName val="Inds_&amp;_For10"/>
      <sheetName val="RAB_Intrn_(Approved)11"/>
      <sheetName val="PLTU_1_Kalteng_EXT11"/>
      <sheetName val="PLTU_1_Kalteng_EXT_(2)11"/>
      <sheetName val="Harsat_EXT11"/>
      <sheetName val="Kode_Pekerjaan11"/>
      <sheetName val="kont_anak112"/>
      <sheetName val="List_H_Bahan&amp;Upah12"/>
      <sheetName val="A_HARSAT_ARS12"/>
      <sheetName val="BOQ_(Diisi_dulu))12"/>
      <sheetName val="ANALISA_SNI'13_12"/>
      <sheetName val="HRG_BAHAN_&amp;_UPAH_okk11"/>
      <sheetName val="Analis_Kusen_okk11"/>
      <sheetName val="Fire_Fighting11"/>
      <sheetName val="On_Time11"/>
      <sheetName val="GALIAN_MEKANIS11"/>
      <sheetName val="dongia__2_11"/>
      <sheetName val="THPDMoi___2_11"/>
      <sheetName val="CHITIET_VL_NC11"/>
      <sheetName val="CHITIET_VL_NC_TT__1p11"/>
      <sheetName val="CHITIET_VL_NC_TT_3p11"/>
      <sheetName val="t_h_HA_THE11"/>
      <sheetName val="KPVC_BD_11"/>
      <sheetName val="CAB_211"/>
      <sheetName val="Bill_rekap10"/>
      <sheetName val="anal_rab11"/>
      <sheetName val="7__Comparison_of_Asphalt_etc11"/>
      <sheetName val="7a__Compar_Asphalt_(Machine)11"/>
      <sheetName val="4_Equipment_Cost11"/>
      <sheetName val="1__Coeficient11"/>
      <sheetName val="6__Comparison_of_Sand_Volume11"/>
      <sheetName val="5a__Excav__(Machine)11"/>
      <sheetName val="2__Coeficient_butt_fushion11"/>
      <sheetName val="Bill_of_Qty_MEP10"/>
      <sheetName val="Harga_Satuan_Bahan12"/>
      <sheetName val="Master_Edit12"/>
      <sheetName val="RAB_TOTAL12"/>
      <sheetName val="lkalibrasi_BENENAIN12"/>
      <sheetName val="PT_12"/>
      <sheetName val="DAF_HRG12"/>
      <sheetName val="REKAP_112"/>
      <sheetName val="ANALISA_railing12"/>
      <sheetName val="Anal_ALat12"/>
      <sheetName val="Analisa_Quarry12"/>
      <sheetName val="RAB_THP111"/>
      <sheetName val="UPAH_DAN_BAHAN11"/>
      <sheetName val="9_PEK-HARIAN11"/>
      <sheetName val="1__Rekap_Utama11"/>
      <sheetName val="Peralatan_(2)11"/>
      <sheetName val="AHS_PL10"/>
      <sheetName val="SPREAD_SHEET10"/>
      <sheetName val="REKAP_TOTAL10"/>
      <sheetName val="TE_TS_FA_LAN_MATV10"/>
      <sheetName val="(_05_)_UPAH&amp;BHN11"/>
      <sheetName val="DATA_WP11"/>
      <sheetName val="hrg_uph+bhn11"/>
      <sheetName val="CF_WORKSHEET11"/>
      <sheetName val="Har_Sat11"/>
      <sheetName val="Sumber_Daya11"/>
      <sheetName val="BOQ_INTERN11"/>
      <sheetName val="ANALYS_EXTERN11"/>
      <sheetName val="BQ_RESO11"/>
      <sheetName val="REKAP_INDIRECT11"/>
      <sheetName val="SUMMARY_IN11"/>
      <sheetName val="INDIRECT_COST11"/>
      <sheetName val="DIV_611"/>
      <sheetName val="DIV_711"/>
      <sheetName val="POS_111"/>
      <sheetName val="POS_211"/>
      <sheetName val="PIPA_REF11"/>
      <sheetName val="Analis_harga11"/>
      <sheetName val="Harga_ALAT11"/>
      <sheetName val="Daftar_Harga_Pekerjaan11"/>
      <sheetName val="Upah_Tenaga_Kerja11"/>
      <sheetName val="Bahan_Upah11"/>
      <sheetName val="Rencana_Anggaran_Biaya11"/>
      <sheetName val="Basic_P11"/>
      <sheetName val="An__Alat11"/>
      <sheetName val="Analisa_HS11"/>
      <sheetName val="HPS_PC11"/>
      <sheetName val="b)_Pengalaman_Kerja11"/>
      <sheetName val="NET_Sum11"/>
      <sheetName val="MSTR_200416_PU_COGS_DIVBAR11"/>
      <sheetName val="TABEL_BAJA10"/>
      <sheetName val="STR_-_2B10"/>
      <sheetName val="Currency_Rate11"/>
      <sheetName val="Grafik_Trend10"/>
      <sheetName val="COV_GRAND11"/>
      <sheetName val="Cashflow_Analysis10"/>
      <sheetName val="Project_Data10"/>
      <sheetName val="Daftar_Kuantitas_&amp;_Harga11"/>
      <sheetName val="Data_Info11"/>
      <sheetName val="matr_aux10"/>
      <sheetName val="matr_engine10"/>
      <sheetName val="jasa_rehab10"/>
      <sheetName val="jasa_pondasi10"/>
      <sheetName val="jasa_rekon_material10"/>
      <sheetName val="GASATAGG_XLS10"/>
      <sheetName val="HSUMUM_XLS10"/>
      <sheetName val="HSDRAIN_XLS10"/>
      <sheetName val="HSMISC_XLS10"/>
      <sheetName val="Bill_of_Quantity10"/>
      <sheetName val="Permanent_info10"/>
      <sheetName val="Daf_Harga-Upah10"/>
      <sheetName val="Daftar_Harga_Upah_dan_Bahan11"/>
      <sheetName val="DAFTAR_HARGA10"/>
      <sheetName val="ADD_2_(1)10"/>
      <sheetName val="BQ_ARS10"/>
      <sheetName val="Daftar_Sewa10"/>
      <sheetName val="Analisa_Alat10"/>
      <sheetName val="BOQ_CBM10"/>
      <sheetName val="Elemen_Biaya10"/>
      <sheetName val="Cost_Center10"/>
      <sheetName val="Asumsi_by_Own10"/>
      <sheetName val="ANALISA_STR_&amp;_ARS_KD10"/>
      <sheetName val="DAFT_ALAT,UPAH_&amp;_MAT_KD10"/>
      <sheetName val="Customize_Your_Invoice10"/>
      <sheetName val="HARGA_SATUAN_UPAH_PEKERJA10"/>
      <sheetName val="iTEM_hARSAT10"/>
      <sheetName val="U__div_210"/>
      <sheetName val="Div_1010"/>
      <sheetName val="Master_1_010"/>
      <sheetName val="ANALIS_ALAT10"/>
      <sheetName val="Analisa_(2)10"/>
      <sheetName val="Analisa_Upah_&amp;_Bahan_Plum10"/>
      <sheetName val="Analisa_HSP11"/>
      <sheetName val="Ahs_210"/>
      <sheetName val="Ahs_110"/>
      <sheetName val="2_ALS-TANAH_&amp;URG10"/>
      <sheetName val="14_ALS-CAT10"/>
      <sheetName val="11_ALS-SANITER10"/>
      <sheetName val="3_ALS-STR-PDS10"/>
      <sheetName val="5&amp;6_ALS-DINDING10"/>
      <sheetName val="16_ALS_JL10"/>
      <sheetName val="7_ALS-KUDA-KUDA10"/>
      <sheetName val="8_P-ATAP10"/>
      <sheetName val="10_P-LT&amp;DDG10"/>
      <sheetName val="9_ALS-PLAFONT10"/>
      <sheetName val="1_ALS-PERSIAPAN10"/>
      <sheetName val="17_ALS-saluran+BC10"/>
      <sheetName val="ocean_voyage10"/>
      <sheetName val="AN_Tdr10"/>
      <sheetName val="Analisa_10"/>
      <sheetName val="Tie_Beam10"/>
      <sheetName val="AN_Beton10"/>
      <sheetName val="Item_Kompensasi10"/>
      <sheetName val="8LT_1210"/>
      <sheetName val="tabel_berat10"/>
      <sheetName val="Cont__Fabrikasi10"/>
      <sheetName val="AKTIVA_TETAP10"/>
      <sheetName val="Bahan_&amp;_Upah10"/>
      <sheetName val="upah_&amp;_bahan10"/>
      <sheetName val="analisa_print10"/>
      <sheetName val="Anls_ME_Tampil10"/>
      <sheetName val="rekap_harga_satuan_pek10"/>
      <sheetName val="Cover_Daf-210"/>
      <sheetName val="rinc_hotel10"/>
      <sheetName val="rinc_fin_t4_10"/>
      <sheetName val="rinc_fin_t4___3_10"/>
      <sheetName val="rinc_fin_t4___2_10"/>
      <sheetName val="D-3_(M)10"/>
      <sheetName val="D-7_(M)10"/>
      <sheetName val="S_UPAH10"/>
      <sheetName val="S_BAHAN10"/>
      <sheetName val="DATA_UMUM10"/>
      <sheetName val="Proj'n(Piping_Big_Crew)10"/>
      <sheetName val="Harga_10"/>
      <sheetName val="Summary_All_Punchlist10"/>
      <sheetName val="Pack_Mat__Mar_21_(3rd_P)10"/>
      <sheetName val="Bahan_10"/>
      <sheetName val="Pekerjaan_10"/>
      <sheetName val="rap_rinci10"/>
      <sheetName val="BOQ_All_Dicipline10"/>
      <sheetName val="BOQ_(detail_)10"/>
      <sheetName val="SUM_BOQ10"/>
      <sheetName val="BAP_Exc_320_C-Feb10"/>
      <sheetName val="BAP_Exc_320_A-Juli10"/>
      <sheetName val="Bahan_BQ10"/>
      <sheetName val="7_4__ANAL_Alat10"/>
      <sheetName val="B_10_(4)10"/>
      <sheetName val="Harga_Dasar10"/>
      <sheetName val="hrg_dasar10"/>
      <sheetName val="rekap_c10"/>
      <sheetName val="Man_Power_&amp;_Comp10"/>
      <sheetName val="H_DSR11"/>
      <sheetName val="Harga_Spare_Part10"/>
      <sheetName val="AnalisaSIPIL_RIIL10"/>
      <sheetName val="6PILE__(돌출)10"/>
      <sheetName val="Net_Cash_Table10"/>
      <sheetName val="Cash_Out_Table10"/>
      <sheetName val="TON__per_Jam9"/>
      <sheetName val="Har-sat_finish9"/>
      <sheetName val="SKEDUL_AV-059"/>
      <sheetName val="Analisa_Electrikal9"/>
      <sheetName val="REKAP_MATI_MC_IC_DES202011"/>
      <sheetName val="anal_Lamp_4a9"/>
      <sheetName val="PERALATAN_PROYEK_GOL_III_A11"/>
      <sheetName val="Analisa_&amp;_Upah10"/>
      <sheetName val="Isolasi_Luar_Dalam10"/>
      <sheetName val="Isolasi_Luar10"/>
      <sheetName val="H_DASAR10"/>
      <sheetName val="DEV-10_311"/>
      <sheetName val="an__struktur9"/>
      <sheetName val="DIV_311"/>
      <sheetName val="upah_bahan11"/>
      <sheetName val="AGG,_C9"/>
      <sheetName val="Action_Plan10"/>
      <sheetName val="AK__PENYST9"/>
      <sheetName val="ALAT_Ok9"/>
      <sheetName val="1195_B19"/>
      <sheetName val="REKAP_A_BESAR9"/>
      <sheetName val="HD_ALAT9"/>
      <sheetName val="A_H_S_P9"/>
      <sheetName val="bhn_FINAL9"/>
      <sheetName val="5-ALAT_(2)9"/>
      <sheetName val="pante_riek9"/>
      <sheetName val="OP__ALAT9"/>
      <sheetName val="OP__PERJAM9"/>
      <sheetName val="KAN__LOKAL9"/>
      <sheetName val="7_공정표9"/>
      <sheetName val="BQ_Utama_9"/>
      <sheetName val="RUKO_TYPE_19"/>
      <sheetName val="Unit_Rate9"/>
      <sheetName val="analisa_stroke9"/>
      <sheetName val="PHU_059"/>
      <sheetName val="Analisa_Upah___Bahan_Plum9"/>
      <sheetName val="PT_GENTA9"/>
      <sheetName val="Hauler_Pdty13"/>
      <sheetName val="Loader_Category13"/>
      <sheetName val="Hauler_Category13"/>
      <sheetName val="Print_(4)13"/>
      <sheetName val="LPA_Daily_MBR09"/>
      <sheetName val="Coal_Inventory_ALL9"/>
      <sheetName val="Pivot_Table8"/>
      <sheetName val="pro_ra_op8"/>
      <sheetName val="jadual_material8"/>
      <sheetName val="_anal_hrg_sat8"/>
      <sheetName val="Mob-Demob_Alat8"/>
      <sheetName val="UPAH_(2)8"/>
      <sheetName val="D_UPH&amp;PEK8"/>
      <sheetName val="HG_SATUAN8"/>
      <sheetName val="Alat_(2)8"/>
      <sheetName val="BAHAN_MEP8"/>
      <sheetName val="R_A_B8"/>
      <sheetName val="Statprod_gab8"/>
      <sheetName val="L_38"/>
      <sheetName val="Rate_Analysis8"/>
      <sheetName val="PJA_(2)8"/>
      <sheetName val="Analisa_Alat_Berat8"/>
      <sheetName val="RAB_J18_8"/>
      <sheetName val="Scaffolding_Rent_Price_R118"/>
      <sheetName val="A_Div108"/>
      <sheetName val="A_Div38"/>
      <sheetName val="A_Div_28"/>
      <sheetName val="A_Div_48"/>
      <sheetName val="A_Div58"/>
      <sheetName val="A_Div78"/>
      <sheetName val="DATA_LEBAR8"/>
      <sheetName val="Data_Base8"/>
      <sheetName val="Grand_summary8"/>
      <sheetName val="입찰내역_발주처_양식8"/>
      <sheetName val="Perhit_Alat8"/>
      <sheetName val="bahan_dan_upah8"/>
      <sheetName val="DAFTAR_ISI8"/>
      <sheetName val="REKAP_APRIL_BOQ_ADD_(2)8"/>
      <sheetName val="REKAP_JUNI8"/>
      <sheetName val="REKAP_APRIL_BOQ8"/>
      <sheetName val="REKAP_JUNI_BOQ_ADD8"/>
      <sheetName val="REKAP_JUNI_VER_RESUME_ADD8"/>
      <sheetName val="dayvol_WEDI8"/>
      <sheetName val="Cover_(x)8"/>
      <sheetName val="Cor_Apt8"/>
      <sheetName val="metode_8"/>
      <sheetName val="NP_(2)8"/>
      <sheetName val="Daftar_Kuantitas_dan_Harga8"/>
      <sheetName val="harsat_sdy8"/>
      <sheetName val="AT_28"/>
      <sheetName val="Table_Ohm8"/>
      <sheetName val="GRAND_REKAP8"/>
      <sheetName val="Rekap_Direct_Cost8"/>
      <sheetName val="Rekap_Prelim8"/>
      <sheetName val="Vol__Lantai_Tipikal8"/>
      <sheetName val="Analisa_Struktur8"/>
      <sheetName val="Pas__bata_(anyar)8"/>
      <sheetName val="Pas__bata8"/>
      <sheetName val="PILE_CAP8"/>
      <sheetName val="INPUT_BALOK8"/>
      <sheetName val="itungan_Balok8"/>
      <sheetName val="RASIO_SLAB8"/>
      <sheetName val="PIT_LIFT8"/>
      <sheetName val="H__Satuan_Upah_&amp;_Bahan8"/>
      <sheetName val="H__Satuan_Pekerjaan8"/>
      <sheetName val="Analisa_Satuan_Pekerjaan8"/>
      <sheetName val="Fill_this_out_first___8"/>
      <sheetName val="Sudah_Berjalan8"/>
      <sheetName val="Analisa_Harsat6"/>
      <sheetName val="BA_Evaluasi6"/>
      <sheetName val="Permhnan_CCO6"/>
      <sheetName val="Persetujuan_CCO6"/>
      <sheetName val="Rekap_MC6"/>
      <sheetName val="Penyampaian_Evaluasi6"/>
      <sheetName val="R__RapatCCO6"/>
      <sheetName val="analisa_R_26"/>
      <sheetName val="analisa_R_16"/>
      <sheetName val="Upah_Bhn_R_16"/>
      <sheetName val="URAIAN_6"/>
      <sheetName val="A_Alat5"/>
      <sheetName val="instalasi_air_bersih5"/>
      <sheetName val="instalasi_air_kotor_bekas5"/>
      <sheetName val="pek__tanah5"/>
      <sheetName val="PEK_PONDASI5"/>
      <sheetName val="pek_kayu5"/>
      <sheetName val="pek_dinding5"/>
      <sheetName val="pek_besi_dan_alumunium5"/>
      <sheetName val="pek_penutup_lantai_dan_dinding5"/>
      <sheetName val="HERMAN_TF5"/>
      <sheetName val="Basic_Price(fix)5"/>
      <sheetName val="Daftar_Upah_&amp;_Bahan5"/>
      <sheetName val="IN_OUT5"/>
      <sheetName val="Particular_Sch5"/>
      <sheetName val="Daftar_BOQ5"/>
      <sheetName val="ASPAL_(14)5"/>
      <sheetName val="bq_analisa5"/>
      <sheetName val="act_rev4"/>
      <sheetName val="VA_1_24"/>
      <sheetName val="rm-07_20104"/>
      <sheetName val="lisa_zk_trans_kstar4"/>
      <sheetName val="D__An-BETON4"/>
      <sheetName val="B__An_Pek-TANAH4"/>
      <sheetName val="1__BQ4"/>
      <sheetName val="NP_(4)4"/>
      <sheetName val="LE_Total(G_Summ_Proj)4"/>
      <sheetName val="97_사업추정(WEKI)2"/>
      <sheetName val="F301_3032"/>
      <sheetName val="Kuantitas___Harga2"/>
      <sheetName val="Analisa_MOS2"/>
      <sheetName val="INLAND_FACTOR_DISTANCE2"/>
      <sheetName val="L_12"/>
      <sheetName val="met_bab32"/>
      <sheetName val="anal_bab82"/>
      <sheetName val="FORM_BQ_TL_PRATU_4cct2"/>
      <sheetName val="4-ALAT_(ANALISA_2)2"/>
      <sheetName val="DIV31_(1a)2"/>
      <sheetName val="DIV71_(4)2"/>
      <sheetName val="DIV21_(1)2"/>
      <sheetName val="DIV51_(1a)2"/>
      <sheetName val="KOP_22"/>
      <sheetName val="rab_j172"/>
      <sheetName val="浆耗明细（RZ）_2"/>
      <sheetName val="FAR_06222"/>
      <sheetName val="Prelim Data"/>
      <sheetName val="Mark-up"/>
      <sheetName val="BU"/>
      <sheetName val="CNI"/>
      <sheetName val="Hitung"/>
      <sheetName val="Inputdata"/>
      <sheetName val="Progress_Tables"/>
      <sheetName val="BQ-IABK"/>
      <sheetName val="BQ_IABK"/>
      <sheetName val="Progress Tables"/>
      <sheetName val="DETAIL"/>
      <sheetName val="PRO_COAL"/>
      <sheetName val="Detail PS"/>
      <sheetName val="Graphic_Days"/>
      <sheetName val="Detail_PS"/>
      <sheetName val="Performance"/>
      <sheetName val="FP (Y77.8)"/>
      <sheetName val="Register"/>
      <sheetName val="INSSUBCON"/>
      <sheetName val="anal.E"/>
      <sheetName val="u-anal-E"/>
      <sheetName val="Fill this out first..."/>
      <sheetName val="Group"/>
      <sheetName val="ANALIS2"/>
      <sheetName val="ANALISAGATE"/>
      <sheetName val="112-885"/>
      <sheetName val="Anl.+"/>
      <sheetName val="KH-Q1,Q2,01"/>
      <sheetName val="T. Cs Log P III"/>
      <sheetName val="List Material"/>
      <sheetName val="7_16"/>
      <sheetName val="ALAT2 (TDK DIPAKAI)"/>
      <sheetName val="DIV10"/>
      <sheetName val="L_O&amp;O(Ina)"/>
      <sheetName val="upah_borong"/>
      <sheetName val="satuan_pek"/>
      <sheetName val="Anls"/>
      <sheetName val="rek det 1-3"/>
      <sheetName val="MANPOWER-RATES"/>
      <sheetName val="EQUIPMENT-PRICE"/>
      <sheetName val="Kurs Rate"/>
      <sheetName val="Sched 3 (Construction)"/>
      <sheetName val="Sched 1 (Engineering)"/>
      <sheetName val="Sched 2 (Procurement) "/>
      <sheetName val="D6-1b"/>
      <sheetName val="6b"/>
      <sheetName val="Rupiah"/>
      <sheetName val="TOTAL RKP "/>
      <sheetName val="Konfirm"/>
      <sheetName val="Rek.Analisa"/>
      <sheetName val="MPP-2021"/>
      <sheetName val="INV"/>
      <sheetName val="20-11-03"/>
      <sheetName val="BELAGIO"/>
      <sheetName val="ARTAGDING"/>
      <sheetName val="MANHATTAN"/>
      <sheetName val="SENTUL"/>
      <sheetName val="T.ABANG"/>
      <sheetName val="SEMANAN"/>
      <sheetName val="BKPM"/>
      <sheetName val="LOADS"/>
      <sheetName val="page 6"/>
      <sheetName val="CIVIL-1"/>
      <sheetName val="방배2E"/>
      <sheetName val="Mob Demob"/>
      <sheetName val="610.04"/>
      <sheetName val="ANA-C"/>
      <sheetName val="ORIGINAL"/>
      <sheetName val="KOBAG"/>
      <sheetName val="TABULASI"/>
      <sheetName val="당초"/>
      <sheetName val="HK&amp;Mat"/>
      <sheetName val="Export"/>
      <sheetName val="LR_LAIN2"/>
      <sheetName val="A.5.1.1. N.ALS-SANITER"/>
      <sheetName val="ANALISA OK"/>
      <sheetName val="7.3.1 PD"/>
      <sheetName val="Harsat Mekanikal "/>
      <sheetName val="MTO_VSD&amp;SOFTSTARTER"/>
      <sheetName val="Sat_Bah_&amp;_Up"/>
      <sheetName val="Hit_Vol_Str_Jambi"/>
      <sheetName val="ANALISA_ALAT_ANGKUT"/>
      <sheetName val="F_ALARM"/>
      <sheetName val="INPUT_HARGA"/>
      <sheetName val="data_berat"/>
      <sheetName val="TONG_HOP_VL_NC"/>
      <sheetName val="TH_VL__NC__DDHT_Thanhphuoc"/>
      <sheetName val="TONG_HOP_VL_NC_TT"/>
      <sheetName val="UPAH_BAHAN_"/>
      <sheetName val="DATA_LTW"/>
      <sheetName val="SPT_vs_PHI"/>
      <sheetName val="lamp_2-analisa"/>
      <sheetName val="Rekap_Bill"/>
      <sheetName val="Daf_Alat"/>
      <sheetName val="Jdw_Alat"/>
      <sheetName val="S_Penawar"/>
      <sheetName val="Data_Template_(do_not_delete)"/>
      <sheetName val="TDC_COA_Sumry"/>
      <sheetName val="COA_Sumry_by_Area"/>
      <sheetName val="COA_Sumry_by_Contr"/>
      <sheetName val="COA_Sumry_by_RG"/>
      <sheetName val="TDC_COA_Grp_Sumry"/>
      <sheetName val="TDC_Item_Dets-Full"/>
      <sheetName val="TDC_Item_Dets-IPM-Full"/>
      <sheetName val="TDC_Item_Dets"/>
      <sheetName val="TDC_Item_Sumry"/>
      <sheetName val="TDC_Key_Qty_Sumry"/>
      <sheetName val="List_-_Components"/>
      <sheetName val="List_-_Equipment"/>
      <sheetName val="Project_Metrics"/>
      <sheetName val="COA_Sumry_-_Std_Imp"/>
      <sheetName val="Contr_TDC_-_Std_Imp"/>
      <sheetName val="Item_Sumry_-_Std_Imp"/>
      <sheetName val="Proj_TIC_-_Std_Imp"/>
      <sheetName val="Unit_Costs_-_Std_Imp"/>
      <sheetName val="Unit_MH_-_Std_Imp"/>
      <sheetName val="Direct_Labor"/>
      <sheetName val="Div_9_-_Harian"/>
      <sheetName val="Eq__Mobilization"/>
      <sheetName val="Calcu_02"/>
      <sheetName val="ANALISA_TENDER"/>
      <sheetName val="-15_0"/>
      <sheetName val="Keb_Besi_Submit"/>
      <sheetName val="SUB_&amp;_mandor"/>
      <sheetName val="PE-F-33_Rev_02_Basic_Proj_Info"/>
      <sheetName val="PE-F-31_Rev_01_Coversheet"/>
      <sheetName val="UNIT_PRICE"/>
      <sheetName val="rab_4"/>
      <sheetName val="其他应付款科目余额2005_12_31"/>
      <sheetName val="Bare_Summary15"/>
      <sheetName val="Conn__Lib15"/>
      <sheetName val="Memb_Schd15"/>
      <sheetName val="Cash_Flow_bulanan15"/>
      <sheetName val="RAB_AR&amp;STR15"/>
      <sheetName val="HARGA_MATERIAL15"/>
      <sheetName val="H_Satuan15"/>
      <sheetName val="Cover_Daf_215"/>
      <sheetName val="01A-_RAB15"/>
      <sheetName val="DATA_HARGA15"/>
      <sheetName val="BQ_STP_35_M3_A&amp;B15"/>
      <sheetName val="DETAIL_RAP15"/>
      <sheetName val="Week9-Feb____15"/>
      <sheetName val="rab_-_persiapan_&amp;_lantai-115"/>
      <sheetName val="MASTER_R115"/>
      <sheetName val="Job_Data14"/>
      <sheetName val="DB_ET200(R__A)14"/>
      <sheetName val="THREE_PASS15"/>
      <sheetName val="vessel_weight15"/>
      <sheetName val="Perm__Test15"/>
      <sheetName val="struktur_tdk_dipakai15"/>
      <sheetName val="Rekap_Addendum14"/>
      <sheetName val="TOTAL__14"/>
      <sheetName val="forecast_CF_Plan_REV_1_12"/>
      <sheetName val="_schedule_AMD-2_Rev_III15"/>
      <sheetName val="Scheme_Mob_14"/>
      <sheetName val="Labor_Rate14"/>
      <sheetName val="Man_Power14"/>
      <sheetName val="Kuantitas_&amp;_Harga14"/>
      <sheetName val="REF_ONLY14"/>
      <sheetName val="ITEM_OF_WORK14"/>
      <sheetName val="INPUT_DATAS12"/>
      <sheetName val="vlookup_reference12"/>
      <sheetName val="Analisa_Harga_Satuan14"/>
      <sheetName val="Up_&amp;_bhn14"/>
      <sheetName val="GAGAL_PROD15"/>
      <sheetName val="BQ_Rev__014"/>
      <sheetName val="Daf_Pekerjaan14"/>
      <sheetName val="DATA_PROYEK14"/>
      <sheetName val="B__PERSONIL14"/>
      <sheetName val="Lamp-4_Sat-Das14"/>
      <sheetName val="LAMA_(wilayah_4)14"/>
      <sheetName val="Mark_Up14"/>
      <sheetName val="SUM_ME14"/>
      <sheetName val="anal_SNI14"/>
      <sheetName val="bahan_SNI14"/>
      <sheetName val="4_0414"/>
      <sheetName val="Bid_Summary14"/>
      <sheetName val="HARGA_SATUAN13"/>
      <sheetName val="4-Basic_Price14"/>
      <sheetName val="Galian_114"/>
      <sheetName val="Adendum_Struktur_12"/>
      <sheetName val="Addendum_Arsitektur_12"/>
      <sheetName val="Addensum_ME_12"/>
      <sheetName val="Addendum_Site_Development_12"/>
      <sheetName val="besi_terbaru_12"/>
      <sheetName val="bekisting_terbaru_12"/>
      <sheetName val="beton_terbaru_12"/>
      <sheetName val="Plafond_Lantai_112"/>
      <sheetName val="Plafond_lantai_212"/>
      <sheetName val="keramik_lantai_112"/>
      <sheetName val="keramik_lantai_212"/>
      <sheetName val="Plafond_112"/>
      <sheetName val="Plafond_212"/>
      <sheetName val="HB_14"/>
      <sheetName val="Summary_12"/>
      <sheetName val="Work_Volume_Elec12"/>
      <sheetName val="RAB_SEKRETARIAT_(1)13"/>
      <sheetName val="RAB_(OK)14"/>
      <sheetName val="Perhitungan_RAB13"/>
      <sheetName val="F1c_DATA_ADM614"/>
      <sheetName val="AHS_Aspal14"/>
      <sheetName val="AHS_Marka14"/>
      <sheetName val="Analisa_lampu14"/>
      <sheetName val="1_B12"/>
      <sheetName val="SAP-KAB_&amp;_PAN-Buil12"/>
      <sheetName val="BTB_201812"/>
      <sheetName val="Agregat_Halus_&amp;_Kasar14"/>
      <sheetName val="Breakdown_Equipment14"/>
      <sheetName val="Equipment_(2)14"/>
      <sheetName val="S_CURVE14"/>
      <sheetName val="Urai__Resap_pengikat13"/>
      <sheetName val="Hrg_Sat13"/>
      <sheetName val="Spec_ME12"/>
      <sheetName val="NP_713"/>
      <sheetName val="Harga_Mat_13"/>
      <sheetName val="dongia_(2)14"/>
      <sheetName val="THPDMoi__(2)14"/>
      <sheetName val="TONG_HOP_VL-NC14"/>
      <sheetName val="TONGKE3p_14"/>
      <sheetName val="TH_VL,_NC,_DDHT_Thanhphuoc14"/>
      <sheetName val="DON_GIA14"/>
      <sheetName val="t-h_HA_THE14"/>
      <sheetName val="CHITIET_VL-NC-TT_-1p14"/>
      <sheetName val="TONG_HOP_VL-NC_TT14"/>
      <sheetName val="TH_XL14"/>
      <sheetName val="CHITIET_VL-NC14"/>
      <sheetName val="CHITIET_VL-NC-TT-3p14"/>
      <sheetName val="KPVC-BD_14"/>
      <sheetName val="Input_Data14"/>
      <sheetName val="Prod_15-1-_Rekap_114"/>
      <sheetName val="Rekap_Biaya14"/>
      <sheetName val="Cash_Flow14"/>
      <sheetName val="harga_dasar_T-M-A14"/>
      <sheetName val="Sales_Parameter13"/>
      <sheetName val="HSBU_ANA14"/>
      <sheetName val="Harga_Bahan14"/>
      <sheetName val="HSA_&amp;_PAB14"/>
      <sheetName val="Harga_Upah_14"/>
      <sheetName val="Upah_14"/>
      <sheetName val="work_shop13"/>
      <sheetName val="Twr_(15)13"/>
      <sheetName val="BOQ_Rekap12"/>
      <sheetName val="D-Bahan_&amp;_Upah12"/>
      <sheetName val="Inds_&amp;_For11"/>
      <sheetName val="RAB_Intrn_(Approved)12"/>
      <sheetName val="PLTU_1_Kalteng_EXT12"/>
      <sheetName val="PLTU_1_Kalteng_EXT_(2)12"/>
      <sheetName val="Harsat_EXT12"/>
      <sheetName val="Kode_Pekerjaan12"/>
      <sheetName val="kont_anak113"/>
      <sheetName val="List_H_Bahan&amp;Upah13"/>
      <sheetName val="A_HARSAT_ARS13"/>
      <sheetName val="BOQ_(Diisi_dulu))13"/>
      <sheetName val="ANALISA_SNI'13_13"/>
      <sheetName val="HRG_BAHAN_&amp;_UPAH_okk12"/>
      <sheetName val="Analis_Kusen_okk12"/>
      <sheetName val="Fire_Fighting12"/>
      <sheetName val="On_Time12"/>
      <sheetName val="GALIAN_MEKANIS12"/>
      <sheetName val="dongia__2_12"/>
      <sheetName val="THPDMoi___2_12"/>
      <sheetName val="CHITIET_VL_NC12"/>
      <sheetName val="CHITIET_VL_NC_TT__1p12"/>
      <sheetName val="CHITIET_VL_NC_TT_3p12"/>
      <sheetName val="t_h_HA_THE12"/>
      <sheetName val="KPVC_BD_12"/>
      <sheetName val="CAB_212"/>
      <sheetName val="Bill_rekap11"/>
      <sheetName val="anal_rab12"/>
      <sheetName val="7__Comparison_of_Asphalt_etc12"/>
      <sheetName val="7a__Compar_Asphalt_(Machine)12"/>
      <sheetName val="4_Equipment_Cost12"/>
      <sheetName val="1__Coeficient12"/>
      <sheetName val="6__Comparison_of_Sand_Volume12"/>
      <sheetName val="5a__Excav__(Machine)12"/>
      <sheetName val="2__Coeficient_butt_fushion12"/>
      <sheetName val="Bill_of_Qty_MEP11"/>
      <sheetName val="Harga_Satuan_Bahan13"/>
      <sheetName val="Master_Edit13"/>
      <sheetName val="RAB_TOTAL13"/>
      <sheetName val="lkalibrasi_BENENAIN13"/>
      <sheetName val="PT_13"/>
      <sheetName val="DAF_HRG13"/>
      <sheetName val="REKAP_113"/>
      <sheetName val="ANALISA_railing13"/>
      <sheetName val="Anal_ALat13"/>
      <sheetName val="Analisa_Quarry13"/>
      <sheetName val="RAB_THP112"/>
      <sheetName val="UPAH_DAN_BAHAN12"/>
      <sheetName val="9_PEK-HARIAN12"/>
      <sheetName val="1__Rekap_Utama12"/>
      <sheetName val="Peralatan_(2)12"/>
      <sheetName val="AHS_PL11"/>
      <sheetName val="SPREAD_SHEET11"/>
      <sheetName val="REKAP_TOTAL11"/>
      <sheetName val="TE_TS_FA_LAN_MATV11"/>
      <sheetName val="(_05_)_UPAH&amp;BHN12"/>
      <sheetName val="DATA_WP12"/>
      <sheetName val="hrg_uph+bhn12"/>
      <sheetName val="CF_WORKSHEET12"/>
      <sheetName val="Har_Sat12"/>
      <sheetName val="Sumber_Daya12"/>
      <sheetName val="BOQ_INTERN12"/>
      <sheetName val="ANALYS_EXTERN12"/>
      <sheetName val="BQ_RESO12"/>
      <sheetName val="REKAP_INDIRECT12"/>
      <sheetName val="SUMMARY_IN12"/>
      <sheetName val="INDIRECT_COST12"/>
      <sheetName val="DIV_612"/>
      <sheetName val="DIV_712"/>
      <sheetName val="POS_112"/>
      <sheetName val="POS_212"/>
      <sheetName val="PIPA_REF12"/>
      <sheetName val="Analis_harga12"/>
      <sheetName val="Harga_ALAT12"/>
      <sheetName val="Daftar_Harga_Pekerjaan12"/>
      <sheetName val="Upah_Tenaga_Kerja12"/>
      <sheetName val="Bahan_Upah12"/>
      <sheetName val="Rencana_Anggaran_Biaya12"/>
      <sheetName val="Basic_P12"/>
      <sheetName val="An__Alat12"/>
      <sheetName val="Analisa_HS12"/>
      <sheetName val="HPS_PC12"/>
      <sheetName val="b)_Pengalaman_Kerja12"/>
      <sheetName val="NET_Sum12"/>
      <sheetName val="MSTR_200416_PU_COGS_DIVBAR12"/>
      <sheetName val="TABEL_BAJA11"/>
      <sheetName val="STR_-_2B11"/>
      <sheetName val="Currency_Rate12"/>
      <sheetName val="Grafik_Trend11"/>
      <sheetName val="COV_GRAND12"/>
      <sheetName val="Cashflow_Analysis11"/>
      <sheetName val="Project_Data11"/>
      <sheetName val="Daftar_Kuantitas_&amp;_Harga12"/>
      <sheetName val="Data_Info12"/>
      <sheetName val="matr_aux11"/>
      <sheetName val="matr_engine11"/>
      <sheetName val="jasa_rehab11"/>
      <sheetName val="jasa_pondasi11"/>
      <sheetName val="jasa_rekon_material11"/>
      <sheetName val="GASATAGG_XLS11"/>
      <sheetName val="HSUMUM_XLS11"/>
      <sheetName val="HSDRAIN_XLS11"/>
      <sheetName val="HSMISC_XLS11"/>
      <sheetName val="Bill_of_Quantity11"/>
      <sheetName val="Permanent_info11"/>
      <sheetName val="Daf_Harga-Upah11"/>
      <sheetName val="Daftar_Harga_Upah_dan_Bahan12"/>
      <sheetName val="DAFTAR_HARGA11"/>
      <sheetName val="ADD_2_(1)11"/>
      <sheetName val="BQ_ARS11"/>
      <sheetName val="Daftar_Sewa11"/>
      <sheetName val="Analisa_Alat11"/>
      <sheetName val="BOQ_CBM11"/>
      <sheetName val="Elemen_Biaya11"/>
      <sheetName val="Cost_Center11"/>
      <sheetName val="Asumsi_by_Own11"/>
      <sheetName val="ANALISA_STR_&amp;_ARS_KD11"/>
      <sheetName val="DAFT_ALAT,UPAH_&amp;_MAT_KD11"/>
      <sheetName val="Customize_Your_Invoice11"/>
      <sheetName val="HARGA_SATUAN_UPAH_PEKERJA11"/>
      <sheetName val="iTEM_hARSAT11"/>
      <sheetName val="U__div_211"/>
      <sheetName val="Div_1011"/>
      <sheetName val="Master_1_011"/>
      <sheetName val="ANALIS_ALAT11"/>
      <sheetName val="Analisa_(2)11"/>
      <sheetName val="Analisa_Upah_&amp;_Bahan_Plum11"/>
      <sheetName val="Analisa_HSP12"/>
      <sheetName val="Ahs_211"/>
      <sheetName val="Ahs_111"/>
      <sheetName val="2_ALS-TANAH_&amp;URG11"/>
      <sheetName val="14_ALS-CAT11"/>
      <sheetName val="11_ALS-SANITER11"/>
      <sheetName val="3_ALS-STR-PDS11"/>
      <sheetName val="5&amp;6_ALS-DINDING11"/>
      <sheetName val="16_ALS_JL11"/>
      <sheetName val="7_ALS-KUDA-KUDA11"/>
      <sheetName val="8_P-ATAP11"/>
      <sheetName val="10_P-LT&amp;DDG11"/>
      <sheetName val="9_ALS-PLAFONT11"/>
      <sheetName val="1_ALS-PERSIAPAN11"/>
      <sheetName val="17_ALS-saluran+BC11"/>
      <sheetName val="ocean_voyage11"/>
      <sheetName val="AN_Tdr11"/>
      <sheetName val="Analisa_11"/>
      <sheetName val="Tie_Beam11"/>
      <sheetName val="AN_Beton11"/>
      <sheetName val="Item_Kompensasi11"/>
      <sheetName val="8LT_1211"/>
      <sheetName val="tabel_berat11"/>
      <sheetName val="Cont__Fabrikasi11"/>
      <sheetName val="Proj'n(Piping_Big_Crew)11"/>
      <sheetName val="Anls_ME_Tampil11"/>
      <sheetName val="rekap_harga_satuan_pek11"/>
      <sheetName val="upah_&amp;_bahan11"/>
      <sheetName val="Bahan_&amp;_Upah11"/>
      <sheetName val="Cover_Daf-211"/>
      <sheetName val="rinc_hotel11"/>
      <sheetName val="rinc_fin_t4_11"/>
      <sheetName val="rinc_fin_t4___3_11"/>
      <sheetName val="rinc_fin_t4___2_11"/>
      <sheetName val="AKTIVA_TETAP11"/>
      <sheetName val="analisa_print11"/>
      <sheetName val="D-3_(M)11"/>
      <sheetName val="D-7_(M)11"/>
      <sheetName val="S_UPAH11"/>
      <sheetName val="S_BAHAN11"/>
      <sheetName val="DATA_UMUM11"/>
      <sheetName val="Harga_11"/>
      <sheetName val="Summary_All_Punchlist11"/>
      <sheetName val="Pack_Mat__Mar_21_(3rd_P)11"/>
      <sheetName val="Bahan_11"/>
      <sheetName val="Pekerjaan_11"/>
      <sheetName val="rap_rinci11"/>
      <sheetName val="BOQ_All_Dicipline11"/>
      <sheetName val="BOQ_(detail_)11"/>
      <sheetName val="SUM_BOQ11"/>
      <sheetName val="BAP_Exc_320_C-Feb11"/>
      <sheetName val="BAP_Exc_320_A-Juli11"/>
      <sheetName val="Bahan_BQ11"/>
      <sheetName val="7_4__ANAL_Alat11"/>
      <sheetName val="B_10_(4)11"/>
      <sheetName val="Harga_Dasar11"/>
      <sheetName val="hrg_dasar11"/>
      <sheetName val="rekap_c11"/>
      <sheetName val="Man_Power_&amp;_Comp11"/>
      <sheetName val="H_DSR12"/>
      <sheetName val="Harga_Spare_Part11"/>
      <sheetName val="AnalisaSIPIL_RIIL11"/>
      <sheetName val="6PILE__(돌출)11"/>
      <sheetName val="Net_Cash_Table11"/>
      <sheetName val="Cash_Out_Table11"/>
      <sheetName val="REKAP_MATI_MC_IC_DES202012"/>
      <sheetName val="Analisa_Electrikal10"/>
      <sheetName val="Isolasi_Luar_Dalam11"/>
      <sheetName val="Isolasi_Luar11"/>
      <sheetName val="ALAT_Ok10"/>
      <sheetName val="Pivot_Table9"/>
      <sheetName val="REKAP_A_BESAR10"/>
      <sheetName val="PERALATAN_PROYEK_GOL_III_A12"/>
      <sheetName val="Analisa_&amp;_Upah11"/>
      <sheetName val="H_DASAR11"/>
      <sheetName val="DEV-10_312"/>
      <sheetName val="A_H_S_P10"/>
      <sheetName val="DIV_312"/>
      <sheetName val="bhn_FINAL10"/>
      <sheetName val="5-ALAT_(2)10"/>
      <sheetName val="SKEDUL_AV-0510"/>
      <sheetName val="pro_ra_op9"/>
      <sheetName val="jadual_material9"/>
      <sheetName val="BQ_Utama_10"/>
      <sheetName val="pante_riek10"/>
      <sheetName val="_anal_hrg_sat9"/>
      <sheetName val="anal_Lamp_4a10"/>
      <sheetName val="Mob-Demob_Alat9"/>
      <sheetName val="UPAH_(2)9"/>
      <sheetName val="D_UPH&amp;PEK9"/>
      <sheetName val="HG_SATUAN9"/>
      <sheetName val="Alat_(2)9"/>
      <sheetName val="Har-sat_finish10"/>
      <sheetName val="BAHAN_MEP9"/>
      <sheetName val="AGG,_C10"/>
      <sheetName val="AK__PENYST10"/>
      <sheetName val="Unit_Rate10"/>
      <sheetName val="analisa_stroke10"/>
      <sheetName val="PHU_0510"/>
      <sheetName val="Analisa_Upah___Bahan_Plum10"/>
      <sheetName val="upah_bahan12"/>
      <sheetName val="R_A_B9"/>
      <sheetName val="Statprod_gab9"/>
      <sheetName val="L_39"/>
      <sheetName val="Rate_Analysis9"/>
      <sheetName val="PJA_(2)9"/>
      <sheetName val="Analisa_Alat_Berat9"/>
      <sheetName val="OP__ALAT10"/>
      <sheetName val="OP__PERJAM10"/>
      <sheetName val="KAN__LOKAL10"/>
      <sheetName val="7_공정표10"/>
      <sheetName val="RAB_J18_9"/>
      <sheetName val="Scaffolding_Rent_Price_R119"/>
      <sheetName val="A_Div109"/>
      <sheetName val="A_Div39"/>
      <sheetName val="A_Div_29"/>
      <sheetName val="A_Div_49"/>
      <sheetName val="A_Div59"/>
      <sheetName val="A_Div79"/>
      <sheetName val="DATA_LEBAR9"/>
      <sheetName val="Data_Base9"/>
      <sheetName val="an__struktur10"/>
      <sheetName val="Action_Plan11"/>
      <sheetName val="1195_B110"/>
      <sheetName val="HD_ALAT10"/>
      <sheetName val="RUKO_TYPE_110"/>
      <sheetName val="Grand_summary9"/>
      <sheetName val="입찰내역_발주처_양식9"/>
      <sheetName val="Perhit_Alat9"/>
      <sheetName val="bahan_dan_upah9"/>
      <sheetName val="DAFTAR_ISI9"/>
      <sheetName val="PT_GENTA10"/>
      <sheetName val="REKAP_APRIL_BOQ_ADD_(2)9"/>
      <sheetName val="REKAP_JUNI9"/>
      <sheetName val="REKAP_APRIL_BOQ9"/>
      <sheetName val="REKAP_JUNI_BOQ_ADD9"/>
      <sheetName val="REKAP_JUNI_VER_RESUME_ADD9"/>
      <sheetName val="dayvol_WEDI9"/>
      <sheetName val="Cover_(x)9"/>
      <sheetName val="Cor_Apt9"/>
      <sheetName val="metode_9"/>
      <sheetName val="NP_(2)9"/>
      <sheetName val="Daftar_Kuantitas_dan_Harga9"/>
      <sheetName val="harsat_sdy9"/>
      <sheetName val="AT_29"/>
      <sheetName val="TON__per_Jam10"/>
      <sheetName val="Table_Ohm9"/>
      <sheetName val="GRAND_REKAP9"/>
      <sheetName val="Rekap_Direct_Cost9"/>
      <sheetName val="Rekap_Prelim9"/>
      <sheetName val="Vol__Lantai_Tipikal9"/>
      <sheetName val="Analisa_Struktur9"/>
      <sheetName val="Pas__bata_(anyar)9"/>
      <sheetName val="Pas__bata9"/>
      <sheetName val="PILE_CAP9"/>
      <sheetName val="INPUT_BALOK9"/>
      <sheetName val="itungan_Balok9"/>
      <sheetName val="RASIO_SLAB9"/>
      <sheetName val="PIT_LIFT9"/>
      <sheetName val="H__Satuan_Upah_&amp;_Bahan9"/>
      <sheetName val="H__Satuan_Pekerjaan9"/>
      <sheetName val="Analisa_Satuan_Pekerjaan9"/>
      <sheetName val="Fill_this_out_first___9"/>
      <sheetName val="Sudah_Berjalan9"/>
      <sheetName val="Hauler_Pdty14"/>
      <sheetName val="Loader_Category14"/>
      <sheetName val="Hauler_Category14"/>
      <sheetName val="Print_(4)14"/>
      <sheetName val="LPA_Daily_MBR010"/>
      <sheetName val="Coal_Inventory_ALL10"/>
      <sheetName val="Analisa_Harsat7"/>
      <sheetName val="BA_Evaluasi7"/>
      <sheetName val="Permhnan_CCO7"/>
      <sheetName val="Persetujuan_CCO7"/>
      <sheetName val="Rekap_MC7"/>
      <sheetName val="Penyampaian_Evaluasi7"/>
      <sheetName val="R__RapatCCO7"/>
      <sheetName val="analisa_R_27"/>
      <sheetName val="analisa_R_17"/>
      <sheetName val="Upah_Bhn_R_17"/>
      <sheetName val="URAIAN_7"/>
      <sheetName val="A_Alat6"/>
      <sheetName val="instalasi_air_bersih6"/>
      <sheetName val="instalasi_air_kotor_bekas6"/>
      <sheetName val="pek__tanah6"/>
      <sheetName val="PEK_PONDASI6"/>
      <sheetName val="pek_kayu6"/>
      <sheetName val="pek_dinding6"/>
      <sheetName val="pek_besi_dan_alumunium6"/>
      <sheetName val="pek_penutup_lantai_dan_dinding6"/>
      <sheetName val="HERMAN_TF6"/>
      <sheetName val="Basic_Price(fix)6"/>
      <sheetName val="Daftar_Upah_&amp;_Bahan6"/>
      <sheetName val="IN_OUT6"/>
      <sheetName val="Particular_Sch6"/>
      <sheetName val="Daftar_BOQ6"/>
      <sheetName val="ASPAL_(14)6"/>
      <sheetName val="bq_analisa6"/>
      <sheetName val="act_rev5"/>
      <sheetName val="VA_1_25"/>
      <sheetName val="rm-07_20105"/>
      <sheetName val="lisa_zk_trans_kstar5"/>
      <sheetName val="D__An-BETON5"/>
      <sheetName val="B__An_Pek-TANAH5"/>
      <sheetName val="1__BQ5"/>
      <sheetName val="NP_(4)5"/>
      <sheetName val="LE_Total(G_Summ_Proj)5"/>
      <sheetName val="Kuantitas___Harga3"/>
      <sheetName val="Analisa_MOS3"/>
      <sheetName val="97_사업추정(WEKI)3"/>
      <sheetName val="INLAND_FACTOR_DISTANCE3"/>
      <sheetName val="L_13"/>
      <sheetName val="F301_3033"/>
      <sheetName val="met_bab33"/>
      <sheetName val="anal_bab83"/>
      <sheetName val="FORM_BQ_TL_PRATU_4cct3"/>
      <sheetName val="4-ALAT_(ANALISA_2)3"/>
      <sheetName val="DIV31_(1a)3"/>
      <sheetName val="DIV71_(4)3"/>
      <sheetName val="DIV21_(1)3"/>
      <sheetName val="DIV51_(1a)3"/>
      <sheetName val="KOP_23"/>
      <sheetName val="rab_j173"/>
      <sheetName val="浆耗明细（RZ）_3"/>
      <sheetName val="FAR_06223"/>
      <sheetName val="Size"/>
      <sheetName val="Bare_Summary16"/>
      <sheetName val="Conn__Lib16"/>
      <sheetName val="Memb_Schd16"/>
      <sheetName val="Cash_Flow_bulanan16"/>
      <sheetName val="RAB_AR&amp;STR16"/>
      <sheetName val="HARGA_MATERIAL16"/>
      <sheetName val="H_Satuan16"/>
      <sheetName val="Cover_Daf_216"/>
      <sheetName val="01A-_RAB16"/>
      <sheetName val="DATA_HARGA16"/>
      <sheetName val="BQ_STP_35_M3_A&amp;B16"/>
      <sheetName val="DETAIL_RAP16"/>
      <sheetName val="Week9-Feb____16"/>
      <sheetName val="rab_-_persiapan_&amp;_lantai-116"/>
      <sheetName val="MASTER_R116"/>
      <sheetName val="Job_Data15"/>
      <sheetName val="DB_ET200(R__A)15"/>
      <sheetName val="THREE_PASS16"/>
      <sheetName val="vessel_weight16"/>
      <sheetName val="Perm__Test16"/>
      <sheetName val="struktur_tdk_dipakai16"/>
      <sheetName val="Rekap_Addendum15"/>
      <sheetName val="TOTAL__15"/>
      <sheetName val="forecast_CF_Plan_REV_1_13"/>
      <sheetName val="_schedule_AMD-2_Rev_III16"/>
      <sheetName val="Scheme_Mob_15"/>
      <sheetName val="Labor_Rate15"/>
      <sheetName val="Man_Power15"/>
      <sheetName val="Kuantitas_&amp;_Harga15"/>
      <sheetName val="REF_ONLY15"/>
      <sheetName val="ITEM_OF_WORK15"/>
      <sheetName val="INPUT_DATAS13"/>
      <sheetName val="vlookup_reference13"/>
      <sheetName val="Analisa_Harga_Satuan15"/>
      <sheetName val="Up_&amp;_bhn15"/>
      <sheetName val="GAGAL_PROD16"/>
      <sheetName val="BQ_Rev__015"/>
      <sheetName val="Daf_Pekerjaan15"/>
      <sheetName val="DATA_PROYEK15"/>
      <sheetName val="B__PERSONIL15"/>
      <sheetName val="Lamp-4_Sat-Das15"/>
      <sheetName val="LAMA_(wilayah_4)15"/>
      <sheetName val="Mark_Up15"/>
      <sheetName val="SUM_ME15"/>
      <sheetName val="anal_SNI15"/>
      <sheetName val="bahan_SNI15"/>
      <sheetName val="4_0415"/>
      <sheetName val="Bid_Summary15"/>
      <sheetName val="HARGA_SATUAN14"/>
      <sheetName val="4-Basic_Price15"/>
      <sheetName val="Galian_115"/>
      <sheetName val="Adendum_Struktur_13"/>
      <sheetName val="Addendum_Arsitektur_13"/>
      <sheetName val="Addensum_ME_13"/>
      <sheetName val="Addendum_Site_Development_13"/>
      <sheetName val="besi_terbaru_13"/>
      <sheetName val="bekisting_terbaru_13"/>
      <sheetName val="beton_terbaru_13"/>
      <sheetName val="Plafond_Lantai_113"/>
      <sheetName val="Plafond_lantai_213"/>
      <sheetName val="keramik_lantai_113"/>
      <sheetName val="keramik_lantai_213"/>
      <sheetName val="Plafond_113"/>
      <sheetName val="Plafond_213"/>
      <sheetName val="HB_15"/>
      <sheetName val="Summary_13"/>
      <sheetName val="Work_Volume_Elec13"/>
      <sheetName val="RAB_SEKRETARIAT_(1)14"/>
      <sheetName val="RAB_(OK)15"/>
      <sheetName val="Perhitungan_RAB14"/>
      <sheetName val="F1c_DATA_ADM615"/>
      <sheetName val="AHS_Aspal15"/>
      <sheetName val="AHS_Marka15"/>
      <sheetName val="Analisa_lampu15"/>
      <sheetName val="1_B13"/>
      <sheetName val="SAP-KAB_&amp;_PAN-Buil13"/>
      <sheetName val="BTB_201813"/>
      <sheetName val="Agregat_Halus_&amp;_Kasar15"/>
      <sheetName val="Breakdown_Equipment15"/>
      <sheetName val="Equipment_(2)15"/>
      <sheetName val="S_CURVE15"/>
      <sheetName val="Urai__Resap_pengikat14"/>
      <sheetName val="Hrg_Sat14"/>
      <sheetName val="Spec_ME13"/>
      <sheetName val="NP_714"/>
      <sheetName val="Harga_Mat_14"/>
      <sheetName val="dongia_(2)15"/>
      <sheetName val="THPDMoi__(2)15"/>
      <sheetName val="TONG_HOP_VL-NC15"/>
      <sheetName val="TONGKE3p_15"/>
      <sheetName val="TH_VL,_NC,_DDHT_Thanhphuoc15"/>
      <sheetName val="DON_GIA15"/>
      <sheetName val="t-h_HA_THE15"/>
      <sheetName val="CHITIET_VL-NC-TT_-1p15"/>
      <sheetName val="TONG_HOP_VL-NC_TT15"/>
      <sheetName val="TH_XL15"/>
      <sheetName val="CHITIET_VL-NC15"/>
      <sheetName val="CHITIET_VL-NC-TT-3p15"/>
      <sheetName val="KPVC-BD_15"/>
      <sheetName val="Input_Data15"/>
      <sheetName val="Prod_15-1-_Rekap_115"/>
      <sheetName val="Rekap_Biaya15"/>
      <sheetName val="Cash_Flow15"/>
      <sheetName val="harga_dasar_T-M-A15"/>
      <sheetName val="Sales_Parameter14"/>
      <sheetName val="HSBU_ANA15"/>
      <sheetName val="Harga_Bahan15"/>
      <sheetName val="HSA_&amp;_PAB15"/>
      <sheetName val="Harga_Upah_15"/>
      <sheetName val="Upah_15"/>
      <sheetName val="work_shop14"/>
      <sheetName val="Twr_(15)14"/>
      <sheetName val="BOQ_Rekap13"/>
      <sheetName val="D-Bahan_&amp;_Upah13"/>
      <sheetName val="Inds_&amp;_For12"/>
      <sheetName val="RAB_Intrn_(Approved)13"/>
      <sheetName val="PLTU_1_Kalteng_EXT13"/>
      <sheetName val="PLTU_1_Kalteng_EXT_(2)13"/>
      <sheetName val="Harsat_EXT13"/>
      <sheetName val="Kode_Pekerjaan13"/>
      <sheetName val="kont_anak114"/>
      <sheetName val="List_H_Bahan&amp;Upah14"/>
      <sheetName val="A_HARSAT_ARS14"/>
      <sheetName val="BOQ_(Diisi_dulu))14"/>
      <sheetName val="ANALISA_SNI'13_14"/>
      <sheetName val="HRG_BAHAN_&amp;_UPAH_okk13"/>
      <sheetName val="Analis_Kusen_okk13"/>
      <sheetName val="Fire_Fighting13"/>
      <sheetName val="On_Time13"/>
      <sheetName val="GALIAN_MEKANIS13"/>
      <sheetName val="dongia__2_13"/>
      <sheetName val="THPDMoi___2_13"/>
      <sheetName val="CHITIET_VL_NC13"/>
      <sheetName val="CHITIET_VL_NC_TT__1p13"/>
      <sheetName val="CHITIET_VL_NC_TT_3p13"/>
      <sheetName val="t_h_HA_THE13"/>
      <sheetName val="KPVC_BD_13"/>
      <sheetName val="CAB_213"/>
      <sheetName val="Bill_rekap12"/>
      <sheetName val="anal_rab13"/>
      <sheetName val="7__Comparison_of_Asphalt_etc13"/>
      <sheetName val="7a__Compar_Asphalt_(Machine)13"/>
      <sheetName val="4_Equipment_Cost13"/>
      <sheetName val="1__Coeficient13"/>
      <sheetName val="6__Comparison_of_Sand_Volume13"/>
      <sheetName val="5a__Excav__(Machine)13"/>
      <sheetName val="2__Coeficient_butt_fushion13"/>
      <sheetName val="Bill_of_Qty_MEP12"/>
      <sheetName val="Harga_Satuan_Bahan14"/>
      <sheetName val="Master_Edit14"/>
      <sheetName val="RAB_TOTAL14"/>
      <sheetName val="lkalibrasi_BENENAIN14"/>
      <sheetName val="PT_14"/>
      <sheetName val="DAF_HRG14"/>
      <sheetName val="REKAP_114"/>
      <sheetName val="ANALISA_railing14"/>
      <sheetName val="Anal_ALat14"/>
      <sheetName val="Analisa_Quarry14"/>
      <sheetName val="RAB_THP113"/>
      <sheetName val="UPAH_DAN_BAHAN13"/>
      <sheetName val="9_PEK-HARIAN13"/>
      <sheetName val="1__Rekap_Utama13"/>
      <sheetName val="Peralatan_(2)13"/>
      <sheetName val="AHS_PL12"/>
      <sheetName val="SPREAD_SHEET12"/>
      <sheetName val="REKAP_TOTAL12"/>
      <sheetName val="TE_TS_FA_LAN_MATV12"/>
      <sheetName val="(_05_)_UPAH&amp;BHN13"/>
      <sheetName val="DATA_WP13"/>
      <sheetName val="hrg_uph+bhn13"/>
      <sheetName val="CF_WORKSHEET13"/>
      <sheetName val="Har_Sat13"/>
      <sheetName val="Sumber_Daya13"/>
      <sheetName val="BOQ_INTERN13"/>
      <sheetName val="ANALYS_EXTERN13"/>
      <sheetName val="BQ_RESO13"/>
      <sheetName val="REKAP_INDIRECT13"/>
      <sheetName val="SUMMARY_IN13"/>
      <sheetName val="INDIRECT_COST13"/>
      <sheetName val="DIV_613"/>
      <sheetName val="DIV_713"/>
      <sheetName val="POS_113"/>
      <sheetName val="POS_213"/>
      <sheetName val="PIPA_REF13"/>
      <sheetName val="Analis_harga13"/>
      <sheetName val="Harga_ALAT13"/>
      <sheetName val="Daftar_Harga_Pekerjaan13"/>
      <sheetName val="Upah_Tenaga_Kerja13"/>
      <sheetName val="Bahan_Upah13"/>
      <sheetName val="Rencana_Anggaran_Biaya13"/>
      <sheetName val="Basic_P13"/>
      <sheetName val="An__Alat13"/>
      <sheetName val="Analisa_HS13"/>
      <sheetName val="HPS_PC13"/>
      <sheetName val="b)_Pengalaman_Kerja13"/>
      <sheetName val="NET_Sum13"/>
      <sheetName val="MSTR_200416_PU_COGS_DIVBAR13"/>
      <sheetName val="TABEL_BAJA12"/>
      <sheetName val="STR_-_2B12"/>
      <sheetName val="Currency_Rate13"/>
      <sheetName val="Grafik_Trend12"/>
      <sheetName val="COV_GRAND13"/>
      <sheetName val="Cashflow_Analysis12"/>
      <sheetName val="Project_Data12"/>
      <sheetName val="Daftar_Kuantitas_&amp;_Harga13"/>
      <sheetName val="Data_Info13"/>
      <sheetName val="matr_aux12"/>
      <sheetName val="matr_engine12"/>
      <sheetName val="jasa_rehab12"/>
      <sheetName val="jasa_pondasi12"/>
      <sheetName val="jasa_rekon_material12"/>
      <sheetName val="GASATAGG_XLS12"/>
      <sheetName val="HSUMUM_XLS12"/>
      <sheetName val="HSDRAIN_XLS12"/>
      <sheetName val="HSMISC_XLS12"/>
      <sheetName val="Bill_of_Quantity12"/>
      <sheetName val="Permanent_info12"/>
      <sheetName val="Daf_Harga-Upah12"/>
      <sheetName val="Daftar_Harga_Upah_dan_Bahan13"/>
      <sheetName val="DAFTAR_HARGA12"/>
      <sheetName val="ADD_2_(1)12"/>
      <sheetName val="BQ_ARS12"/>
      <sheetName val="Daftar_Sewa12"/>
      <sheetName val="Analisa_Alat12"/>
      <sheetName val="BOQ_CBM12"/>
      <sheetName val="Elemen_Biaya12"/>
      <sheetName val="Cost_Center12"/>
      <sheetName val="Asumsi_by_Own12"/>
      <sheetName val="ANALISA_STR_&amp;_ARS_KD12"/>
      <sheetName val="DAFT_ALAT,UPAH_&amp;_MAT_KD12"/>
      <sheetName val="Customize_Your_Invoice12"/>
      <sheetName val="HARGA_SATUAN_UPAH_PEKERJA12"/>
      <sheetName val="iTEM_hARSAT12"/>
      <sheetName val="U__div_212"/>
      <sheetName val="Div_1012"/>
      <sheetName val="Master_1_012"/>
      <sheetName val="ANALIS_ALAT12"/>
      <sheetName val="Analisa_(2)12"/>
      <sheetName val="Analisa_Upah_&amp;_Bahan_Plum12"/>
      <sheetName val="Analisa_HSP13"/>
      <sheetName val="Ahs_212"/>
      <sheetName val="Ahs_112"/>
      <sheetName val="2_ALS-TANAH_&amp;URG12"/>
      <sheetName val="14_ALS-CAT12"/>
      <sheetName val="11_ALS-SANITER12"/>
      <sheetName val="3_ALS-STR-PDS12"/>
      <sheetName val="5&amp;6_ALS-DINDING12"/>
      <sheetName val="16_ALS_JL12"/>
      <sheetName val="7_ALS-KUDA-KUDA12"/>
      <sheetName val="8_P-ATAP12"/>
      <sheetName val="10_P-LT&amp;DDG12"/>
      <sheetName val="9_ALS-PLAFONT12"/>
      <sheetName val="1_ALS-PERSIAPAN12"/>
      <sheetName val="17_ALS-saluran+BC12"/>
      <sheetName val="ocean_voyage12"/>
      <sheetName val="AN_Tdr12"/>
      <sheetName val="Analisa_12"/>
      <sheetName val="Tie_Beam12"/>
      <sheetName val="AN_Beton12"/>
      <sheetName val="Item_Kompensasi12"/>
      <sheetName val="8LT_1212"/>
      <sheetName val="tabel_berat12"/>
      <sheetName val="Cont__Fabrikasi12"/>
      <sheetName val="AKTIVA_TETAP12"/>
      <sheetName val="Bahan_&amp;_Upah12"/>
      <sheetName val="upah_&amp;_bahan12"/>
      <sheetName val="analisa_print12"/>
      <sheetName val="Anls_ME_Tampil12"/>
      <sheetName val="rekap_harga_satuan_pek12"/>
      <sheetName val="Cover_Daf-212"/>
      <sheetName val="rinc_hotel12"/>
      <sheetName val="rinc_fin_t4_12"/>
      <sheetName val="rinc_fin_t4___3_12"/>
      <sheetName val="rinc_fin_t4___2_12"/>
      <sheetName val="Proj'n(Piping_Big_Crew)12"/>
      <sheetName val="D-3_(M)12"/>
      <sheetName val="D-7_(M)12"/>
      <sheetName val="S_UPAH12"/>
      <sheetName val="S_BAHAN12"/>
      <sheetName val="DATA_UMUM12"/>
      <sheetName val="Harga_12"/>
      <sheetName val="Summary_All_Punchlist12"/>
      <sheetName val="Pack_Mat__Mar_21_(3rd_P)12"/>
      <sheetName val="Bahan_12"/>
      <sheetName val="Pekerjaan_12"/>
      <sheetName val="rap_rinci12"/>
      <sheetName val="BOQ_All_Dicipline12"/>
      <sheetName val="BOQ_(detail_)12"/>
      <sheetName val="SUM_BOQ12"/>
      <sheetName val="BAP_Exc_320_C-Feb12"/>
      <sheetName val="BAP_Exc_320_A-Juli12"/>
      <sheetName val="Bahan_BQ12"/>
      <sheetName val="7_4__ANAL_Alat12"/>
      <sheetName val="B_10_(4)12"/>
      <sheetName val="Harga_Dasar12"/>
      <sheetName val="hrg_dasar12"/>
      <sheetName val="rekap_c12"/>
      <sheetName val="Man_Power_&amp;_Comp12"/>
      <sheetName val="H_DSR13"/>
      <sheetName val="Harga_Spare_Part12"/>
      <sheetName val="AnalisaSIPIL_RIIL12"/>
      <sheetName val="6PILE__(돌출)12"/>
      <sheetName val="Net_Cash_Table12"/>
      <sheetName val="Cash_Out_Table12"/>
      <sheetName val="TON__per_Jam11"/>
      <sheetName val="Har-sat_finish11"/>
      <sheetName val="SKEDUL_AV-0511"/>
      <sheetName val="Analisa_Electrikal11"/>
      <sheetName val="REKAP_MATI_MC_IC_DES202013"/>
      <sheetName val="anal_Lamp_4a11"/>
      <sheetName val="PERALATAN_PROYEK_GOL_III_A13"/>
      <sheetName val="Analisa_&amp;_Upah12"/>
      <sheetName val="Isolasi_Luar_Dalam12"/>
      <sheetName val="Isolasi_Luar12"/>
      <sheetName val="H_DASAR12"/>
      <sheetName val="DEV-10_313"/>
      <sheetName val="an__struktur11"/>
      <sheetName val="DIV_313"/>
      <sheetName val="upah_bahan13"/>
      <sheetName val="AGG,_C11"/>
      <sheetName val="Action_Plan12"/>
      <sheetName val="AK__PENYST11"/>
      <sheetName val="ALAT_Ok11"/>
      <sheetName val="1195_B111"/>
      <sheetName val="REKAP_A_BESAR11"/>
      <sheetName val="HD_ALAT11"/>
      <sheetName val="A_H_S_P11"/>
      <sheetName val="bhn_FINAL11"/>
      <sheetName val="5-ALAT_(2)11"/>
      <sheetName val="pante_riek11"/>
      <sheetName val="OP__ALAT11"/>
      <sheetName val="OP__PERJAM11"/>
      <sheetName val="KAN__LOKAL11"/>
      <sheetName val="7_공정표11"/>
      <sheetName val="BQ_Utama_11"/>
      <sheetName val="RUKO_TYPE_111"/>
      <sheetName val="Unit_Rate11"/>
      <sheetName val="analisa_stroke11"/>
      <sheetName val="PHU_0511"/>
      <sheetName val="Analisa_Upah___Bahan_Plum11"/>
      <sheetName val="PT_GENTA11"/>
      <sheetName val="Hauler_Pdty15"/>
      <sheetName val="Loader_Category15"/>
      <sheetName val="Hauler_Category15"/>
      <sheetName val="Print_(4)15"/>
      <sheetName val="LPA_Daily_MBR011"/>
      <sheetName val="Coal_Inventory_ALL11"/>
      <sheetName val="Pivot_Table10"/>
      <sheetName val="pro_ra_op10"/>
      <sheetName val="jadual_material10"/>
      <sheetName val="_anal_hrg_sat10"/>
      <sheetName val="Mob-Demob_Alat10"/>
      <sheetName val="UPAH_(2)10"/>
      <sheetName val="D_UPH&amp;PEK10"/>
      <sheetName val="HG_SATUAN10"/>
      <sheetName val="Alat_(2)10"/>
      <sheetName val="BAHAN_MEP10"/>
      <sheetName val="R_A_B10"/>
      <sheetName val="Statprod_gab10"/>
      <sheetName val="L_310"/>
      <sheetName val="Rate_Analysis10"/>
      <sheetName val="PJA_(2)10"/>
      <sheetName val="Analisa_Alat_Berat10"/>
      <sheetName val="RAB_J18_10"/>
      <sheetName val="Scaffolding_Rent_Price_R1110"/>
      <sheetName val="A_Div1010"/>
      <sheetName val="A_Div310"/>
      <sheetName val="A_Div_210"/>
      <sheetName val="A_Div_410"/>
      <sheetName val="A_Div510"/>
      <sheetName val="A_Div710"/>
      <sheetName val="DATA_LEBAR10"/>
      <sheetName val="Data_Base10"/>
      <sheetName val="Grand_summary10"/>
      <sheetName val="입찰내역_발주처_양식10"/>
      <sheetName val="Perhit_Alat10"/>
      <sheetName val="bahan_dan_upah10"/>
      <sheetName val="DAFTAR_ISI10"/>
      <sheetName val="REKAP_APRIL_BOQ_ADD_(2)10"/>
      <sheetName val="REKAP_JUNI10"/>
      <sheetName val="REKAP_APRIL_BOQ10"/>
      <sheetName val="REKAP_JUNI_BOQ_ADD10"/>
      <sheetName val="REKAP_JUNI_VER_RESUME_ADD10"/>
      <sheetName val="dayvol_WEDI10"/>
      <sheetName val="Cover_(x)10"/>
      <sheetName val="Cor_Apt10"/>
      <sheetName val="metode_10"/>
      <sheetName val="NP_(2)10"/>
      <sheetName val="Daftar_Kuantitas_dan_Harga10"/>
      <sheetName val="harsat_sdy10"/>
      <sheetName val="AT_210"/>
      <sheetName val="Table_Ohm10"/>
      <sheetName val="GRAND_REKAP10"/>
      <sheetName val="Rekap_Direct_Cost10"/>
      <sheetName val="Rekap_Prelim10"/>
      <sheetName val="Vol__Lantai_Tipikal10"/>
      <sheetName val="Analisa_Struktur10"/>
      <sheetName val="Pas__bata_(anyar)10"/>
      <sheetName val="Pas__bata10"/>
      <sheetName val="PILE_CAP10"/>
      <sheetName val="INPUT_BALOK10"/>
      <sheetName val="itungan_Balok10"/>
      <sheetName val="RASIO_SLAB10"/>
      <sheetName val="PIT_LIFT10"/>
      <sheetName val="H__Satuan_Upah_&amp;_Bahan10"/>
      <sheetName val="H__Satuan_Pekerjaan10"/>
      <sheetName val="Analisa_Satuan_Pekerjaan10"/>
      <sheetName val="Fill_this_out_first___10"/>
      <sheetName val="Sudah_Berjalan10"/>
      <sheetName val="Analisa_Harsat8"/>
      <sheetName val="BA_Evaluasi8"/>
      <sheetName val="Permhnan_CCO8"/>
      <sheetName val="Persetujuan_CCO8"/>
      <sheetName val="Rekap_MC8"/>
      <sheetName val="Penyampaian_Evaluasi8"/>
      <sheetName val="R__RapatCCO8"/>
      <sheetName val="analisa_R_28"/>
      <sheetName val="analisa_R_18"/>
      <sheetName val="Upah_Bhn_R_18"/>
      <sheetName val="URAIAN_8"/>
      <sheetName val="A_Alat7"/>
      <sheetName val="instalasi_air_bersih7"/>
      <sheetName val="instalasi_air_kotor_bekas7"/>
      <sheetName val="pek__tanah7"/>
      <sheetName val="PEK_PONDASI7"/>
      <sheetName val="pek_kayu7"/>
      <sheetName val="pek_dinding7"/>
      <sheetName val="pek_besi_dan_alumunium7"/>
      <sheetName val="pek_penutup_lantai_dan_dinding7"/>
      <sheetName val="HERMAN_TF7"/>
      <sheetName val="Basic_Price(fix)7"/>
      <sheetName val="Daftar_Upah_&amp;_Bahan7"/>
      <sheetName val="IN_OUT7"/>
      <sheetName val="Particular_Sch7"/>
      <sheetName val="Daftar_BOQ7"/>
      <sheetName val="ASPAL_(14)7"/>
      <sheetName val="bq_analisa7"/>
      <sheetName val="act_rev6"/>
      <sheetName val="VA_1_26"/>
      <sheetName val="rm-07_20106"/>
      <sheetName val="lisa_zk_trans_kstar6"/>
      <sheetName val="D__An-BETON6"/>
      <sheetName val="B__An_Pek-TANAH6"/>
      <sheetName val="1__BQ6"/>
      <sheetName val="NP_(4)6"/>
      <sheetName val="LE_Total(G_Summ_Proj)6"/>
      <sheetName val="97_사업추정(WEKI)4"/>
      <sheetName val="F301_3034"/>
      <sheetName val="Kuantitas___Harga4"/>
      <sheetName val="Analisa_MOS4"/>
      <sheetName val="INLAND_FACTOR_DISTANCE4"/>
      <sheetName val="L_14"/>
      <sheetName val="met_bab34"/>
      <sheetName val="anal_bab84"/>
      <sheetName val="FORM_BQ_TL_PRATU_4cct4"/>
      <sheetName val="4-ALAT_(ANALISA_2)4"/>
      <sheetName val="DIV31_(1a)4"/>
      <sheetName val="DIV71_(4)4"/>
      <sheetName val="DIV21_(1)4"/>
      <sheetName val="DIV51_(1a)4"/>
      <sheetName val="KOP_24"/>
      <sheetName val="rab_j174"/>
      <sheetName val="浆耗明细（RZ）_4"/>
      <sheetName val="FAR_06224"/>
      <sheetName val="DATA_LTW1"/>
      <sheetName val="SPT_vs_PHI1"/>
      <sheetName val="lamp_2-analisa1"/>
      <sheetName val="MTO_VSD&amp;SOFTSTARTER1"/>
      <sheetName val="Sat_Bah_&amp;_Up1"/>
      <sheetName val="Hit_Vol_Str_Jambi1"/>
      <sheetName val="ANALISA_ALAT_ANGKUT1"/>
      <sheetName val="F_ALARM1"/>
      <sheetName val="INPUT_HARGA1"/>
      <sheetName val="data_berat1"/>
      <sheetName val="TONG_HOP_VL_NC1"/>
      <sheetName val="TH_VL__NC__DDHT_Thanhphuoc1"/>
      <sheetName val="TONG_HOP_VL_NC_TT1"/>
      <sheetName val="UPAH_BAHAN_1"/>
      <sheetName val="Rekap_Bill1"/>
      <sheetName val="Daf_Alat1"/>
      <sheetName val="Jdw_Alat1"/>
      <sheetName val="S_Penawar1"/>
      <sheetName val="Data_Template_(do_not_delete)1"/>
      <sheetName val="TDC_COA_Sumry1"/>
      <sheetName val="COA_Sumry_by_Area1"/>
      <sheetName val="COA_Sumry_by_Contr1"/>
      <sheetName val="COA_Sumry_by_RG1"/>
      <sheetName val="TDC_COA_Grp_Sumry1"/>
      <sheetName val="TDC_Item_Dets-Full1"/>
      <sheetName val="TDC_Item_Dets-IPM-Full1"/>
      <sheetName val="TDC_Item_Dets1"/>
      <sheetName val="TDC_Item_Sumry1"/>
      <sheetName val="TDC_Key_Qty_Sumry1"/>
      <sheetName val="List_-_Components1"/>
      <sheetName val="List_-_Equipment1"/>
      <sheetName val="Project_Metrics1"/>
      <sheetName val="COA_Sumry_-_Std_Imp1"/>
      <sheetName val="Contr_TDC_-_Std_Imp1"/>
      <sheetName val="Item_Sumry_-_Std_Imp1"/>
      <sheetName val="Proj_TIC_-_Std_Imp1"/>
      <sheetName val="Unit_Costs_-_Std_Imp1"/>
      <sheetName val="Unit_MH_-_Std_Imp1"/>
      <sheetName val="Direct_Labor1"/>
      <sheetName val="Div_9_-_Harian1"/>
      <sheetName val="Eq__Mobilization1"/>
      <sheetName val="Calcu_021"/>
      <sheetName val="ANALISA_TENDER1"/>
      <sheetName val="-15_01"/>
      <sheetName val="Keb_Besi_Submit1"/>
      <sheetName val="SUB_&amp;_mandor1"/>
      <sheetName val="Graphic_Days1"/>
      <sheetName val="PE-F-33_Rev_02_Basic_Proj_Info1"/>
      <sheetName val="PE-F-31_Rev_01_Coversheet1"/>
      <sheetName val="UNIT_PRICE1"/>
      <sheetName val="rab_41"/>
      <sheetName val="其他应付款科目余额2005_12_311"/>
      <sheetName val="Progress_Tables1"/>
      <sheetName val="anal_E"/>
      <sheetName val="Fill_this_out_first___11"/>
      <sheetName val="Anl_+"/>
      <sheetName val="T__Cs_Log_P_III"/>
      <sheetName val="List_Material"/>
      <sheetName val="ALAT2_(TDK_DIPAKAI)"/>
      <sheetName val="rek_det_1-3"/>
      <sheetName val="Kurs_Rate"/>
      <sheetName val="Sched_3_(Construction)"/>
      <sheetName val="Sched_1_(Engineering)"/>
      <sheetName val="Sched_2_(Procurement)_"/>
      <sheetName val="TOTAL_RKP_"/>
      <sheetName val="Rek_Analisa"/>
      <sheetName val="T_ABANG"/>
      <sheetName val="page_6"/>
      <sheetName val="Mob_Demob"/>
      <sheetName val="610_04"/>
      <sheetName val="Prelim_Data"/>
      <sheetName val="Detail_PS1"/>
      <sheetName val="FP_(Y77_8)"/>
      <sheetName val="A_5_1_1__N_ALS-SANITER"/>
      <sheetName val="ANALISA_OK"/>
      <sheetName val="7_3_1_PD"/>
      <sheetName val="Harsat_Mekanikal_"/>
      <sheetName val="Cover 04"/>
      <sheetName val="arp-18"/>
      <sheetName val="DESBT"/>
      <sheetName val="Balok (2)"/>
      <sheetName val="Biaya"/>
      <sheetName val="Pemindahan Penduduk "/>
      <sheetName val="A u g"/>
      <sheetName val="J u l"/>
      <sheetName val="O c t"/>
      <sheetName val="A p r"/>
      <sheetName val="M a y"/>
      <sheetName val="S e p"/>
      <sheetName val="00 received in 01"/>
      <sheetName val="F e b"/>
      <sheetName val="Per GL J a n"/>
      <sheetName val="J u n"/>
      <sheetName val="M a r"/>
      <sheetName val="Bangunan Utama"/>
      <sheetName val="HRG BHN"/>
      <sheetName val="ANLIS "/>
      <sheetName val="IGD - nstdr (A)"/>
      <sheetName val="Upah,Bahan,Alat"/>
      <sheetName val="DHS_AC"/>
      <sheetName val="DHS AC"/>
      <sheetName val="PE-F-42 Rev 01 Manpower"/>
      <sheetName val="daf-3(OK)"/>
      <sheetName val="daf-7(OK)"/>
      <sheetName val="Pipa PL"/>
      <sheetName val="Valve PL"/>
      <sheetName val="Valve FF"/>
      <sheetName val="BASIC_PRICE4"/>
      <sheetName val="B D_AHS6"/>
      <sheetName val="GKP"/>
      <sheetName val="Anal. Alat"/>
      <sheetName val="antek12a-13"/>
      <sheetName val="r.tank"/>
      <sheetName val="prelim"/>
      <sheetName val="ANalat"/>
      <sheetName val="persiapan"/>
      <sheetName val="CF_24"/>
      <sheetName val="Simp Palembayan - Pg Kasiak"/>
      <sheetName val="lap-bulan"/>
      <sheetName val="Lap-Minggu"/>
      <sheetName val="Penwrn"/>
      <sheetName val="An H.Sat Pek.Ut"/>
      <sheetName val="DBs"/>
      <sheetName val="S-Curve"/>
      <sheetName val="New MADC"/>
      <sheetName val="HRG UPAH BAHAN"/>
      <sheetName val="Stay Cable PDMR2"/>
      <sheetName val="MAP-Prog"/>
      <sheetName val="JUNI"/>
      <sheetName val="D.BOARD"/>
      <sheetName val="telp"/>
      <sheetName val="FORM X COST"/>
      <sheetName val="ABSEN"/>
      <sheetName val="UPAH_B_KAS"/>
      <sheetName val="UPAH_B_KAS _2_"/>
      <sheetName val="T_TANGAN"/>
      <sheetName val="PERS"/>
      <sheetName val="RANGKUM"/>
      <sheetName val="HM.MEK."/>
      <sheetName val="PkRp"/>
      <sheetName val="23 switchgear 20 kv rev"/>
      <sheetName val="UshDeb00"/>
      <sheetName val="DATA-BASE SUTT"/>
      <sheetName val="Plafond_Lantai__x0000_"/>
      <sheetName val="Bare_Summary17"/>
      <sheetName val="Conn__Lib17"/>
      <sheetName val="Memb_Schd17"/>
      <sheetName val="Cash_Flow_bulanan17"/>
      <sheetName val="RAB_AR&amp;STR17"/>
      <sheetName val="HARGA_MATERIAL17"/>
      <sheetName val="H_Satuan17"/>
      <sheetName val="Cover_Daf_217"/>
      <sheetName val="01A-_RAB17"/>
      <sheetName val="DATA_HARGA17"/>
      <sheetName val="BQ_STP_35_M3_A&amp;B17"/>
      <sheetName val="DETAIL_RAP17"/>
      <sheetName val="Week9-Feb____17"/>
      <sheetName val="rab_-_persiapan_&amp;_lantai-117"/>
      <sheetName val="MASTER_R117"/>
      <sheetName val="Job_Data16"/>
      <sheetName val="DB_ET200(R__A)16"/>
      <sheetName val="THREE_PASS17"/>
      <sheetName val="vessel_weight17"/>
      <sheetName val="Perm__Test17"/>
      <sheetName val="struktur_tdk_dipakai17"/>
      <sheetName val="Rekap_Addendum16"/>
      <sheetName val="TOTAL__16"/>
      <sheetName val="forecast_CF_Plan_REV_1_14"/>
      <sheetName val="_schedule_AMD-2_Rev_III17"/>
      <sheetName val="Scheme_Mob_16"/>
      <sheetName val="Labor_Rate16"/>
      <sheetName val="Man_Power16"/>
      <sheetName val="Kuantitas_&amp;_Harga16"/>
      <sheetName val="REF_ONLY16"/>
      <sheetName val="ITEM_OF_WORK16"/>
      <sheetName val="INPUT_DATAS14"/>
      <sheetName val="vlookup_reference14"/>
      <sheetName val="Analisa_Harga_Satuan16"/>
      <sheetName val="Up_&amp;_bhn16"/>
      <sheetName val="GAGAL_PROD17"/>
      <sheetName val="BQ_Rev__016"/>
      <sheetName val="Daf_Pekerjaan16"/>
      <sheetName val="DATA_PROYEK16"/>
      <sheetName val="B__PERSONIL16"/>
      <sheetName val="Lamp-4_Sat-Das16"/>
      <sheetName val="LAMA_(wilayah_4)16"/>
      <sheetName val="Mark_Up16"/>
      <sheetName val="SUM_ME16"/>
      <sheetName val="anal_SNI16"/>
      <sheetName val="bahan_SNI16"/>
      <sheetName val="4_0416"/>
      <sheetName val="Bid_Summary16"/>
      <sheetName val="HARGA_SATUAN15"/>
      <sheetName val="4-Basic_Price16"/>
      <sheetName val="Galian_116"/>
      <sheetName val="Adendum_Struktur_14"/>
      <sheetName val="Addendum_Arsitektur_14"/>
      <sheetName val="Addensum_ME_14"/>
      <sheetName val="Addendum_Site_Development_14"/>
      <sheetName val="besi_terbaru_14"/>
      <sheetName val="bekisting_terbaru_14"/>
      <sheetName val="beton_terbaru_14"/>
      <sheetName val="Plafond_Lantai_114"/>
      <sheetName val="Plafond_lantai_214"/>
      <sheetName val="keramik_lantai_114"/>
      <sheetName val="keramik_lantai_214"/>
      <sheetName val="Plafond_114"/>
      <sheetName val="Plafond_214"/>
      <sheetName val="HB_16"/>
      <sheetName val="Summary_14"/>
      <sheetName val="Work_Volume_Elec14"/>
      <sheetName val="RAB_SEKRETARIAT_(1)15"/>
      <sheetName val="RAB_(OK)16"/>
      <sheetName val="Perhitungan_RAB15"/>
      <sheetName val="F1c_DATA_ADM616"/>
      <sheetName val="AHS_Aspal16"/>
      <sheetName val="AHS_Marka16"/>
      <sheetName val="Analisa_lampu16"/>
      <sheetName val="1_B14"/>
      <sheetName val="SAP-KAB_&amp;_PAN-Buil14"/>
      <sheetName val="BTB_201814"/>
      <sheetName val="Agregat_Halus_&amp;_Kasar16"/>
      <sheetName val="Breakdown_Equipment16"/>
      <sheetName val="Equipment_(2)16"/>
      <sheetName val="S_CURVE16"/>
      <sheetName val="Urai__Resap_pengikat15"/>
      <sheetName val="Hrg_Sat15"/>
      <sheetName val="Spec_ME14"/>
      <sheetName val="NP_715"/>
      <sheetName val="Harga_Mat_15"/>
      <sheetName val="dongia_(2)16"/>
      <sheetName val="THPDMoi__(2)16"/>
      <sheetName val="TONG_HOP_VL-NC16"/>
      <sheetName val="TONGKE3p_16"/>
      <sheetName val="TH_VL,_NC,_DDHT_Thanhphuoc16"/>
      <sheetName val="DON_GIA16"/>
      <sheetName val="t-h_HA_THE16"/>
      <sheetName val="CHITIET_VL-NC-TT_-1p16"/>
      <sheetName val="TONG_HOP_VL-NC_TT16"/>
      <sheetName val="TH_XL16"/>
      <sheetName val="CHITIET_VL-NC16"/>
      <sheetName val="CHITIET_VL-NC-TT-3p16"/>
      <sheetName val="KPVC-BD_16"/>
      <sheetName val="Input_Data16"/>
      <sheetName val="Prod_15-1-_Rekap_116"/>
      <sheetName val="Rekap_Biaya16"/>
      <sheetName val="Cash_Flow16"/>
      <sheetName val="harga_dasar_T-M-A16"/>
      <sheetName val="Sales_Parameter15"/>
      <sheetName val="HSBU_ANA16"/>
      <sheetName val="Harga_Bahan16"/>
      <sheetName val="HSA_&amp;_PAB16"/>
      <sheetName val="Harga_Upah_16"/>
      <sheetName val="Upah_16"/>
      <sheetName val="work_shop15"/>
      <sheetName val="Twr_(15)15"/>
      <sheetName val="BOQ_Rekap14"/>
      <sheetName val="D-Bahan_&amp;_Upah14"/>
      <sheetName val="Inds_&amp;_For13"/>
      <sheetName val="RAB_Intrn_(Approved)14"/>
      <sheetName val="PLTU_1_Kalteng_EXT14"/>
      <sheetName val="PLTU_1_Kalteng_EXT_(2)14"/>
      <sheetName val="Harsat_EXT14"/>
      <sheetName val="Kode_Pekerjaan14"/>
      <sheetName val="kont_anak115"/>
      <sheetName val="List_H_Bahan&amp;Upah15"/>
      <sheetName val="A_HARSAT_ARS15"/>
      <sheetName val="BOQ_(Diisi_dulu))15"/>
      <sheetName val="ANALISA_SNI'13_15"/>
      <sheetName val="HRG_BAHAN_&amp;_UPAH_okk14"/>
      <sheetName val="Analis_Kusen_okk14"/>
      <sheetName val="Fire_Fighting14"/>
      <sheetName val="On_Time14"/>
      <sheetName val="GALIAN_MEKANIS14"/>
      <sheetName val="dongia__2_14"/>
      <sheetName val="THPDMoi___2_14"/>
      <sheetName val="CHITIET_VL_NC14"/>
      <sheetName val="CHITIET_VL_NC_TT__1p14"/>
      <sheetName val="CHITIET_VL_NC_TT_3p14"/>
      <sheetName val="t_h_HA_THE14"/>
      <sheetName val="KPVC_BD_14"/>
      <sheetName val="CAB_214"/>
      <sheetName val="Bill_rekap13"/>
      <sheetName val="anal_rab14"/>
      <sheetName val="7__Comparison_of_Asphalt_etc14"/>
      <sheetName val="7a__Compar_Asphalt_(Machine)14"/>
      <sheetName val="4_Equipment_Cost14"/>
      <sheetName val="1__Coeficient14"/>
      <sheetName val="6__Comparison_of_Sand_Volume14"/>
      <sheetName val="5a__Excav__(Machine)14"/>
      <sheetName val="2__Coeficient_butt_fushion14"/>
      <sheetName val="Bill_of_Qty_MEP13"/>
      <sheetName val="Harga_Satuan_Bahan15"/>
      <sheetName val="Master_Edit15"/>
      <sheetName val="RAB_TOTAL15"/>
      <sheetName val="lkalibrasi_BENENAIN15"/>
      <sheetName val="PT_15"/>
      <sheetName val="DAF_HRG15"/>
      <sheetName val="REKAP_115"/>
      <sheetName val="ANALISA_railing15"/>
      <sheetName val="Anal_ALat15"/>
      <sheetName val="Analisa_Quarry15"/>
      <sheetName val="RAB_THP114"/>
      <sheetName val="UPAH_DAN_BAHAN14"/>
      <sheetName val="9_PEK-HARIAN14"/>
      <sheetName val="1__Rekap_Utama14"/>
      <sheetName val="Peralatan_(2)14"/>
      <sheetName val="AHS_PL13"/>
      <sheetName val="SPREAD_SHEET13"/>
      <sheetName val="REKAP_TOTAL13"/>
      <sheetName val="TE_TS_FA_LAN_MATV13"/>
      <sheetName val="(_05_)_UPAH&amp;BHN14"/>
      <sheetName val="DATA_WP14"/>
      <sheetName val="hrg_uph+bhn14"/>
      <sheetName val="CF_WORKSHEET14"/>
      <sheetName val="Har_Sat14"/>
      <sheetName val="Sumber_Daya14"/>
      <sheetName val="BOQ_INTERN14"/>
      <sheetName val="ANALYS_EXTERN14"/>
      <sheetName val="BQ_RESO14"/>
      <sheetName val="REKAP_INDIRECT14"/>
      <sheetName val="SUMMARY_IN14"/>
      <sheetName val="INDIRECT_COST14"/>
      <sheetName val="DIV_614"/>
      <sheetName val="DIV_714"/>
      <sheetName val="POS_114"/>
      <sheetName val="POS_214"/>
      <sheetName val="PIPA_REF14"/>
      <sheetName val="Analis_harga14"/>
      <sheetName val="Harga_ALAT14"/>
      <sheetName val="Daftar_Harga_Pekerjaan14"/>
      <sheetName val="Upah_Tenaga_Kerja14"/>
      <sheetName val="Bahan_Upah14"/>
      <sheetName val="Rencana_Anggaran_Biaya14"/>
      <sheetName val="Basic_P14"/>
      <sheetName val="An__Alat14"/>
      <sheetName val="Analisa_HS14"/>
      <sheetName val="HPS_PC14"/>
      <sheetName val="b)_Pengalaman_Kerja14"/>
      <sheetName val="NET_Sum14"/>
      <sheetName val="MSTR_200416_PU_COGS_DIVBAR14"/>
      <sheetName val="TABEL_BAJA13"/>
      <sheetName val="STR_-_2B13"/>
      <sheetName val="Currency_Rate14"/>
      <sheetName val="Grafik_Trend13"/>
      <sheetName val="COV_GRAND14"/>
      <sheetName val="Cashflow_Analysis13"/>
      <sheetName val="Project_Data13"/>
      <sheetName val="Daftar_Kuantitas_&amp;_Harga14"/>
      <sheetName val="Data_Info14"/>
      <sheetName val="matr_aux13"/>
      <sheetName val="matr_engine13"/>
      <sheetName val="jasa_rehab13"/>
      <sheetName val="jasa_pondasi13"/>
      <sheetName val="jasa_rekon_material13"/>
      <sheetName val="GASATAGG_XLS13"/>
      <sheetName val="HSUMUM_XLS13"/>
      <sheetName val="HSDRAIN_XLS13"/>
      <sheetName val="HSMISC_XLS13"/>
      <sheetName val="Bill_of_Quantity13"/>
      <sheetName val="Permanent_info13"/>
      <sheetName val="Daf_Harga-Upah13"/>
      <sheetName val="Daftar_Harga_Upah_dan_Bahan14"/>
      <sheetName val="DAFTAR_HARGA13"/>
      <sheetName val="ADD_2_(1)13"/>
      <sheetName val="BQ_ARS13"/>
      <sheetName val="Daftar_Sewa13"/>
      <sheetName val="Analisa_Alat13"/>
      <sheetName val="BOQ_CBM13"/>
      <sheetName val="Elemen_Biaya13"/>
      <sheetName val="Cost_Center13"/>
      <sheetName val="Asumsi_by_Own13"/>
      <sheetName val="ANALISA_STR_&amp;_ARS_KD13"/>
      <sheetName val="DAFT_ALAT,UPAH_&amp;_MAT_KD13"/>
      <sheetName val="Customize_Your_Invoice13"/>
      <sheetName val="HARGA_SATUAN_UPAH_PEKERJA13"/>
      <sheetName val="iTEM_hARSAT13"/>
      <sheetName val="U__div_213"/>
      <sheetName val="Div_1013"/>
      <sheetName val="Master_1_013"/>
      <sheetName val="ANALIS_ALAT13"/>
      <sheetName val="Analisa_(2)13"/>
      <sheetName val="Analisa_Upah_&amp;_Bahan_Plum13"/>
      <sheetName val="Analisa_HSP14"/>
      <sheetName val="Ahs_213"/>
      <sheetName val="Ahs_113"/>
      <sheetName val="2_ALS-TANAH_&amp;URG13"/>
      <sheetName val="14_ALS-CAT13"/>
      <sheetName val="11_ALS-SANITER13"/>
      <sheetName val="3_ALS-STR-PDS13"/>
      <sheetName val="5&amp;6_ALS-DINDING13"/>
      <sheetName val="16_ALS_JL13"/>
      <sheetName val="7_ALS-KUDA-KUDA13"/>
      <sheetName val="8_P-ATAP13"/>
      <sheetName val="10_P-LT&amp;DDG13"/>
      <sheetName val="9_ALS-PLAFONT13"/>
      <sheetName val="1_ALS-PERSIAPAN13"/>
      <sheetName val="17_ALS-saluran+BC13"/>
      <sheetName val="ocean_voyage13"/>
      <sheetName val="AN_Tdr13"/>
      <sheetName val="Analisa_13"/>
      <sheetName val="Tie_Beam13"/>
      <sheetName val="AN_Beton13"/>
      <sheetName val="Item_Kompensasi13"/>
      <sheetName val="8LT_1213"/>
      <sheetName val="tabel_berat13"/>
      <sheetName val="Cont__Fabrikasi13"/>
      <sheetName val="AKTIVA_TETAP13"/>
      <sheetName val="Bahan_&amp;_Upah13"/>
      <sheetName val="upah_&amp;_bahan13"/>
      <sheetName val="analisa_print13"/>
      <sheetName val="Anls_ME_Tampil13"/>
      <sheetName val="rekap_harga_satuan_pek13"/>
      <sheetName val="Cover_Daf-213"/>
      <sheetName val="rinc_hotel13"/>
      <sheetName val="rinc_fin_t4_13"/>
      <sheetName val="rinc_fin_t4___3_13"/>
      <sheetName val="rinc_fin_t4___2_13"/>
      <sheetName val="Proj'n(Piping_Big_Crew)13"/>
      <sheetName val="D-3_(M)13"/>
      <sheetName val="D-7_(M)13"/>
      <sheetName val="S_UPAH13"/>
      <sheetName val="S_BAHAN13"/>
      <sheetName val="DATA_UMUM13"/>
      <sheetName val="Harga_13"/>
      <sheetName val="Summary_All_Punchlist13"/>
      <sheetName val="Pack_Mat__Mar_21_(3rd_P)13"/>
      <sheetName val="Bahan_13"/>
      <sheetName val="Pekerjaan_13"/>
      <sheetName val="rap_rinci13"/>
      <sheetName val="BOQ_All_Dicipline13"/>
      <sheetName val="BOQ_(detail_)13"/>
      <sheetName val="SUM_BOQ13"/>
      <sheetName val="BAP_Exc_320_C-Feb13"/>
      <sheetName val="BAP_Exc_320_A-Juli13"/>
      <sheetName val="Bahan_BQ13"/>
      <sheetName val="7_4__ANAL_Alat13"/>
      <sheetName val="B_10_(4)13"/>
      <sheetName val="Harga_Dasar13"/>
      <sheetName val="hrg_dasar13"/>
      <sheetName val="rekap_c13"/>
      <sheetName val="Man_Power_&amp;_Comp13"/>
      <sheetName val="H_DSR14"/>
      <sheetName val="Harga_Spare_Part13"/>
      <sheetName val="AnalisaSIPIL_RIIL13"/>
      <sheetName val="6PILE__(돌출)13"/>
      <sheetName val="Net_Cash_Table13"/>
      <sheetName val="Cash_Out_Table13"/>
      <sheetName val="TON__per_Jam12"/>
      <sheetName val="Har-sat_finish12"/>
      <sheetName val="SKEDUL_AV-0512"/>
      <sheetName val="Analisa_Electrikal12"/>
      <sheetName val="REKAP_MATI_MC_IC_DES202014"/>
      <sheetName val="anal_Lamp_4a12"/>
      <sheetName val="PERALATAN_PROYEK_GOL_III_A14"/>
      <sheetName val="Analisa_&amp;_Upah13"/>
      <sheetName val="Isolasi_Luar_Dalam13"/>
      <sheetName val="Isolasi_Luar13"/>
      <sheetName val="H_DASAR13"/>
      <sheetName val="DEV-10_314"/>
      <sheetName val="an__struktur12"/>
      <sheetName val="DIV_314"/>
      <sheetName val="upah_bahan14"/>
      <sheetName val="AGG,_C12"/>
      <sheetName val="Action_Plan13"/>
      <sheetName val="AK__PENYST12"/>
      <sheetName val="ALAT_Ok12"/>
      <sheetName val="1195_B112"/>
      <sheetName val="REKAP_A_BESAR12"/>
      <sheetName val="HD_ALAT12"/>
      <sheetName val="A_H_S_P12"/>
      <sheetName val="bhn_FINAL12"/>
      <sheetName val="5-ALAT_(2)12"/>
      <sheetName val="pante_riek12"/>
      <sheetName val="OP__ALAT12"/>
      <sheetName val="OP__PERJAM12"/>
      <sheetName val="KAN__LOKAL12"/>
      <sheetName val="7_공정표12"/>
      <sheetName val="BQ_Utama_12"/>
      <sheetName val="RUKO_TYPE_112"/>
      <sheetName val="Unit_Rate12"/>
      <sheetName val="analisa_stroke12"/>
      <sheetName val="PHU_0512"/>
      <sheetName val="Analisa_Upah___Bahan_Plum12"/>
      <sheetName val="PT_GENTA12"/>
      <sheetName val="Hauler_Pdty16"/>
      <sheetName val="Loader_Category16"/>
      <sheetName val="Hauler_Category16"/>
      <sheetName val="Print_(4)16"/>
      <sheetName val="LPA_Daily_MBR012"/>
      <sheetName val="Coal_Inventory_ALL12"/>
      <sheetName val="Pivot_Table11"/>
      <sheetName val="pro_ra_op11"/>
      <sheetName val="jadual_material11"/>
      <sheetName val="_anal_hrg_sat11"/>
      <sheetName val="Mob-Demob_Alat11"/>
      <sheetName val="UPAH_(2)11"/>
      <sheetName val="D_UPH&amp;PEK11"/>
      <sheetName val="HG_SATUAN11"/>
      <sheetName val="Alat_(2)11"/>
      <sheetName val="BAHAN_MEP11"/>
      <sheetName val="R_A_B11"/>
      <sheetName val="Statprod_gab11"/>
      <sheetName val="L_311"/>
      <sheetName val="Rate_Analysis11"/>
      <sheetName val="PJA_(2)11"/>
      <sheetName val="Analisa_Alat_Berat11"/>
      <sheetName val="RAB_J18_11"/>
      <sheetName val="Scaffolding_Rent_Price_R1111"/>
      <sheetName val="A_Div1011"/>
      <sheetName val="A_Div311"/>
      <sheetName val="A_Div_211"/>
      <sheetName val="A_Div_411"/>
      <sheetName val="A_Div511"/>
      <sheetName val="A_Div711"/>
      <sheetName val="DATA_LEBAR11"/>
      <sheetName val="Data_Base11"/>
      <sheetName val="Grand_summary11"/>
      <sheetName val="입찰내역_발주처_양식11"/>
      <sheetName val="Perhit_Alat11"/>
      <sheetName val="bahan_dan_upah11"/>
      <sheetName val="DAFTAR_ISI11"/>
      <sheetName val="REKAP_APRIL_BOQ_ADD_(2)11"/>
      <sheetName val="REKAP_JUNI11"/>
      <sheetName val="REKAP_APRIL_BOQ11"/>
      <sheetName val="REKAP_JUNI_BOQ_ADD11"/>
      <sheetName val="REKAP_JUNI_VER_RESUME_ADD11"/>
      <sheetName val="dayvol_WEDI11"/>
      <sheetName val="Cover_(x)11"/>
      <sheetName val="Cor_Apt11"/>
      <sheetName val="metode_11"/>
      <sheetName val="NP_(2)11"/>
      <sheetName val="Daftar_Kuantitas_dan_Harga11"/>
      <sheetName val="harsat_sdy11"/>
      <sheetName val="AT_211"/>
      <sheetName val="Table_Ohm11"/>
      <sheetName val="GRAND_REKAP11"/>
      <sheetName val="Rekap_Direct_Cost11"/>
      <sheetName val="Rekap_Prelim11"/>
      <sheetName val="Vol__Lantai_Tipikal11"/>
      <sheetName val="Analisa_Struktur11"/>
      <sheetName val="Pas__bata_(anyar)11"/>
      <sheetName val="Pas__bata11"/>
      <sheetName val="PILE_CAP11"/>
      <sheetName val="INPUT_BALOK11"/>
      <sheetName val="itungan_Balok11"/>
      <sheetName val="RASIO_SLAB11"/>
      <sheetName val="PIT_LIFT11"/>
      <sheetName val="H__Satuan_Upah_&amp;_Bahan11"/>
      <sheetName val="H__Satuan_Pekerjaan11"/>
      <sheetName val="Analisa_Satuan_Pekerjaan11"/>
      <sheetName val="Fill_this_out_first___12"/>
      <sheetName val="Sudah_Berjalan11"/>
      <sheetName val="Analisa_Harsat9"/>
      <sheetName val="BA_Evaluasi9"/>
      <sheetName val="Permhnan_CCO9"/>
      <sheetName val="Persetujuan_CCO9"/>
      <sheetName val="Rekap_MC9"/>
      <sheetName val="Penyampaian_Evaluasi9"/>
      <sheetName val="R__RapatCCO9"/>
      <sheetName val="analisa_R_29"/>
      <sheetName val="analisa_R_19"/>
      <sheetName val="Upah_Bhn_R_19"/>
      <sheetName val="URAIAN_9"/>
      <sheetName val="A_Alat8"/>
      <sheetName val="instalasi_air_bersih8"/>
      <sheetName val="instalasi_air_kotor_bekas8"/>
      <sheetName val="pek__tanah8"/>
      <sheetName val="PEK_PONDASI8"/>
      <sheetName val="pek_kayu8"/>
      <sheetName val="pek_dinding8"/>
      <sheetName val="pek_besi_dan_alumunium8"/>
      <sheetName val="pek_penutup_lantai_dan_dinding8"/>
      <sheetName val="HERMAN_TF8"/>
      <sheetName val="Basic_Price(fix)8"/>
      <sheetName val="Daftar_Upah_&amp;_Bahan8"/>
      <sheetName val="IN_OUT8"/>
      <sheetName val="Particular_Sch8"/>
      <sheetName val="Daftar_BOQ8"/>
      <sheetName val="ASPAL_(14)8"/>
      <sheetName val="bq_analisa8"/>
      <sheetName val="act_rev7"/>
      <sheetName val="VA_1_27"/>
      <sheetName val="rm-07_20107"/>
      <sheetName val="lisa_zk_trans_kstar7"/>
      <sheetName val="D__An-BETON7"/>
      <sheetName val="B__An_Pek-TANAH7"/>
      <sheetName val="1__BQ7"/>
      <sheetName val="NP_(4)7"/>
      <sheetName val="LE_Total(G_Summ_Proj)7"/>
      <sheetName val="97_사업추정(WEKI)5"/>
      <sheetName val="F301_3035"/>
      <sheetName val="Kuantitas___Harga5"/>
      <sheetName val="Analisa_MOS5"/>
      <sheetName val="INLAND_FACTOR_DISTANCE5"/>
      <sheetName val="L_15"/>
      <sheetName val="met_bab35"/>
      <sheetName val="anal_bab85"/>
      <sheetName val="FORM_BQ_TL_PRATU_4cct5"/>
      <sheetName val="4-ALAT_(ANALISA_2)5"/>
      <sheetName val="DIV31_(1a)5"/>
      <sheetName val="DIV71_(4)5"/>
      <sheetName val="DIV21_(1)5"/>
      <sheetName val="DIV51_(1a)5"/>
      <sheetName val="KOP_25"/>
      <sheetName val="rab_j175"/>
      <sheetName val="浆耗明细（RZ）_5"/>
      <sheetName val="FAR_06225"/>
      <sheetName val="MTO_VSD&amp;SOFTSTARTER2"/>
      <sheetName val="Sat_Bah_&amp;_Up2"/>
      <sheetName val="Hit_Vol_Str_Jambi2"/>
      <sheetName val="ANALISA_ALAT_ANGKUT2"/>
      <sheetName val="F_ALARM2"/>
      <sheetName val="INPUT_HARGA2"/>
      <sheetName val="data_berat2"/>
      <sheetName val="TONG_HOP_VL_NC2"/>
      <sheetName val="TH_VL__NC__DDHT_Thanhphuoc2"/>
      <sheetName val="TONG_HOP_VL_NC_TT2"/>
      <sheetName val="UPAH_BAHAN_2"/>
      <sheetName val="DATA_LTW2"/>
      <sheetName val="SPT_vs_PHI2"/>
      <sheetName val="lamp_2-analisa2"/>
      <sheetName val="Rekap_Bill2"/>
      <sheetName val="Daf_Alat2"/>
      <sheetName val="Jdw_Alat2"/>
      <sheetName val="S_Penawar2"/>
      <sheetName val="Data_Template_(do_not_delete)2"/>
      <sheetName val="TDC_COA_Sumry2"/>
      <sheetName val="COA_Sumry_by_Area2"/>
      <sheetName val="COA_Sumry_by_Contr2"/>
      <sheetName val="COA_Sumry_by_RG2"/>
      <sheetName val="TDC_COA_Grp_Sumry2"/>
      <sheetName val="TDC_Item_Dets-Full2"/>
      <sheetName val="TDC_Item_Dets-IPM-Full2"/>
      <sheetName val="TDC_Item_Dets2"/>
      <sheetName val="TDC_Item_Sumry2"/>
      <sheetName val="TDC_Key_Qty_Sumry2"/>
      <sheetName val="List_-_Components2"/>
      <sheetName val="List_-_Equipment2"/>
      <sheetName val="Project_Metrics2"/>
      <sheetName val="COA_Sumry_-_Std_Imp2"/>
      <sheetName val="Contr_TDC_-_Std_Imp2"/>
      <sheetName val="Item_Sumry_-_Std_Imp2"/>
      <sheetName val="Proj_TIC_-_Std_Imp2"/>
      <sheetName val="Unit_Costs_-_Std_Imp2"/>
      <sheetName val="Unit_MH_-_Std_Imp2"/>
      <sheetName val="Direct_Labor2"/>
      <sheetName val="Div_9_-_Harian2"/>
      <sheetName val="Eq__Mobilization2"/>
      <sheetName val="Calcu_022"/>
      <sheetName val="ANALISA_TENDER2"/>
      <sheetName val="-15_02"/>
      <sheetName val="Keb_Besi_Submit2"/>
      <sheetName val="SUB_&amp;_mandor2"/>
      <sheetName val="Graphic_Days2"/>
      <sheetName val="PE-F-33_Rev_02_Basic_Proj_Info2"/>
      <sheetName val="PE-F-31_Rev_01_Coversheet2"/>
      <sheetName val="UNIT_PRICE2"/>
      <sheetName val="rab_42"/>
      <sheetName val="其他应付款科目余额2005_12_312"/>
      <sheetName val="Prelim_Data1"/>
      <sheetName val="Progress_Tables2"/>
      <sheetName val="Detail_PS2"/>
      <sheetName val="FP_(Y77_8)1"/>
      <sheetName val="anal_E1"/>
      <sheetName val="Fill_this_out_first___13"/>
      <sheetName val="Anl_+1"/>
      <sheetName val="T__Cs_Log_P_III1"/>
      <sheetName val="List_Material1"/>
      <sheetName val="ALAT2_(TDK_DIPAKAI)1"/>
      <sheetName val="rek_det_1-31"/>
      <sheetName val="Kurs_Rate1"/>
      <sheetName val="Sched_3_(Construction)1"/>
      <sheetName val="Sched_1_(Engineering)1"/>
      <sheetName val="Sched_2_(Procurement)_1"/>
      <sheetName val="TOTAL_RKP_1"/>
      <sheetName val="Rek_Analisa1"/>
      <sheetName val="T_ABANG1"/>
      <sheetName val="page_61"/>
      <sheetName val="Mob_Demob1"/>
      <sheetName val="610_041"/>
      <sheetName val="A_5_1_1__N_ALS-SANITER1"/>
      <sheetName val="ANALISA_OK1"/>
      <sheetName val="7_3_1_PD1"/>
      <sheetName val="Harsat_Mekanikal_1"/>
      <sheetName val="Cover_04"/>
      <sheetName val="Balok_(2)"/>
      <sheetName val="Pemindahan_Penduduk_"/>
      <sheetName val="A_u_g"/>
      <sheetName val="J_u_l"/>
      <sheetName val="O_c_t"/>
      <sheetName val="A_p_r"/>
      <sheetName val="M_a_y"/>
      <sheetName val="S_e_p"/>
      <sheetName val="00_received_in_01"/>
      <sheetName val="F_e_b"/>
      <sheetName val="Per_GL_J_a_n"/>
      <sheetName val="J_u_n"/>
      <sheetName val="M_a_r"/>
      <sheetName val="Bangunan_Utama"/>
      <sheetName val="HRG_BHN1"/>
      <sheetName val="ANLIS_"/>
      <sheetName val="IGD_-_nstdr_(A)"/>
      <sheetName val="DHS_AC1"/>
      <sheetName val="PE-F-42_Rev_01_Manpower"/>
      <sheetName val="Pipa_PL"/>
      <sheetName val="Valve_PL"/>
      <sheetName val="Valve_FF"/>
      <sheetName val="B_D_AHS6"/>
      <sheetName val="Anal__Alat"/>
      <sheetName val="r_tank"/>
      <sheetName val="Simp_Palembayan_-_Pg_Kasiak"/>
      <sheetName val="An_H_Sat_Pek_Ut"/>
      <sheetName val="pbj"/>
      <sheetName val="RASK ALL"/>
      <sheetName val="Sat"/>
      <sheetName val="analis standar(8m)"/>
      <sheetName val="dt"/>
      <sheetName val="Hrg.Dasar"/>
      <sheetName val="New_MADC"/>
      <sheetName val="HRG_UPAH_BAHAN"/>
      <sheetName val="Stay_Cable_PDMR2"/>
      <sheetName val="D_BOARD"/>
      <sheetName val="FORM_X_COST"/>
      <sheetName val="UPAH_B_KAS__2_"/>
      <sheetName val="HM_MEK_"/>
      <sheetName val="23_switchgear_20_kv_rev"/>
      <sheetName val="DATA-BASE_SUTT"/>
      <sheetName val="Plafond_Lantai_"/>
      <sheetName val="Bare_Summary18"/>
      <sheetName val="Conn__Lib18"/>
      <sheetName val="Memb_Schd18"/>
      <sheetName val="Cash_Flow_bulanan18"/>
      <sheetName val="RAB_AR&amp;STR18"/>
      <sheetName val="HARGA_MATERIAL18"/>
      <sheetName val="H_Satuan18"/>
      <sheetName val="Cover_Daf_218"/>
      <sheetName val="01A-_RAB18"/>
      <sheetName val="DATA_HARGA18"/>
      <sheetName val="BQ_STP_35_M3_A&amp;B18"/>
      <sheetName val="DETAIL_RAP18"/>
      <sheetName val="Week9-Feb____18"/>
      <sheetName val="rab_-_persiapan_&amp;_lantai-118"/>
      <sheetName val="MASTER_R118"/>
      <sheetName val="Job_Data17"/>
      <sheetName val="DB_ET200(R__A)17"/>
      <sheetName val="THREE_PASS18"/>
      <sheetName val="vessel_weight18"/>
      <sheetName val="Perm__Test18"/>
      <sheetName val="struktur_tdk_dipakai18"/>
      <sheetName val="Rekap_Addendum17"/>
      <sheetName val="TOTAL__17"/>
      <sheetName val="forecast_CF_Plan_REV_1_15"/>
      <sheetName val="_schedule_AMD-2_Rev_III18"/>
      <sheetName val="Scheme_Mob_17"/>
      <sheetName val="Labor_Rate17"/>
      <sheetName val="Man_Power17"/>
      <sheetName val="Kuantitas_&amp;_Harga17"/>
      <sheetName val="REF_ONLY17"/>
      <sheetName val="ITEM_OF_WORK17"/>
      <sheetName val="INPUT_DATAS15"/>
      <sheetName val="vlookup_reference15"/>
      <sheetName val="Analisa_Harga_Satuan17"/>
      <sheetName val="Up_&amp;_bhn17"/>
      <sheetName val="GAGAL_PROD18"/>
      <sheetName val="BQ_Rev__017"/>
      <sheetName val="Daf_Pekerjaan17"/>
      <sheetName val="DATA_PROYEK17"/>
      <sheetName val="B__PERSONIL17"/>
      <sheetName val="Lamp-4_Sat-Das17"/>
      <sheetName val="LAMA_(wilayah_4)17"/>
      <sheetName val="Mark_Up17"/>
      <sheetName val="SUM_ME17"/>
      <sheetName val="anal_SNI17"/>
      <sheetName val="bahan_SNI17"/>
      <sheetName val="4_0417"/>
      <sheetName val="Bid_Summary17"/>
      <sheetName val="HARGA_SATUAN16"/>
      <sheetName val="4-Basic_Price17"/>
      <sheetName val="Galian_117"/>
      <sheetName val="Adendum_Struktur_15"/>
      <sheetName val="Addendum_Arsitektur_15"/>
      <sheetName val="Addensum_ME_15"/>
      <sheetName val="Addendum_Site_Development_15"/>
      <sheetName val="besi_terbaru_15"/>
      <sheetName val="bekisting_terbaru_15"/>
      <sheetName val="beton_terbaru_15"/>
      <sheetName val="Plafond_Lantai_115"/>
      <sheetName val="Plafond_lantai_215"/>
      <sheetName val="keramik_lantai_115"/>
      <sheetName val="keramik_lantai_215"/>
      <sheetName val="Plafond_115"/>
      <sheetName val="Plafond_215"/>
      <sheetName val="HB_17"/>
      <sheetName val="Summary_15"/>
      <sheetName val="Work_Volume_Elec15"/>
      <sheetName val="RAB_SEKRETARIAT_(1)16"/>
      <sheetName val="RAB_(OK)17"/>
      <sheetName val="Perhitungan_RAB16"/>
      <sheetName val="F1c_DATA_ADM617"/>
      <sheetName val="AHS_Aspal17"/>
      <sheetName val="AHS_Marka17"/>
      <sheetName val="Analisa_lampu17"/>
      <sheetName val="1_B15"/>
      <sheetName val="SAP-KAB_&amp;_PAN-Buil15"/>
      <sheetName val="BTB_201815"/>
      <sheetName val="Agregat_Halus_&amp;_Kasar17"/>
      <sheetName val="Breakdown_Equipment17"/>
      <sheetName val="Equipment_(2)17"/>
      <sheetName val="S_CURVE17"/>
      <sheetName val="Urai__Resap_pengikat16"/>
      <sheetName val="Hrg_Sat16"/>
      <sheetName val="Spec_ME15"/>
      <sheetName val="NP_716"/>
      <sheetName val="Harga_Mat_16"/>
      <sheetName val="dongia_(2)17"/>
      <sheetName val="THPDMoi__(2)17"/>
      <sheetName val="TONG_HOP_VL-NC17"/>
      <sheetName val="TONGKE3p_17"/>
      <sheetName val="TH_VL,_NC,_DDHT_Thanhphuoc17"/>
      <sheetName val="DON_GIA17"/>
      <sheetName val="t-h_HA_THE17"/>
      <sheetName val="CHITIET_VL-NC-TT_-1p17"/>
      <sheetName val="TONG_HOP_VL-NC_TT17"/>
      <sheetName val="TH_XL17"/>
      <sheetName val="CHITIET_VL-NC17"/>
      <sheetName val="CHITIET_VL-NC-TT-3p17"/>
      <sheetName val="KPVC-BD_17"/>
      <sheetName val="Input_Data17"/>
      <sheetName val="Prod_15-1-_Rekap_117"/>
      <sheetName val="Rekap_Biaya17"/>
      <sheetName val="Cash_Flow17"/>
      <sheetName val="harga_dasar_T-M-A17"/>
      <sheetName val="Sales_Parameter16"/>
      <sheetName val="HSBU_ANA17"/>
      <sheetName val="Harga_Bahan17"/>
      <sheetName val="HSA_&amp;_PAB17"/>
      <sheetName val="Harga_Upah_17"/>
      <sheetName val="Upah_17"/>
      <sheetName val="work_shop16"/>
      <sheetName val="Twr_(15)16"/>
      <sheetName val="BOQ_Rekap15"/>
      <sheetName val="D-Bahan_&amp;_Upah15"/>
      <sheetName val="Inds_&amp;_For14"/>
      <sheetName val="RAB_Intrn_(Approved)15"/>
      <sheetName val="PLTU_1_Kalteng_EXT15"/>
      <sheetName val="PLTU_1_Kalteng_EXT_(2)15"/>
      <sheetName val="Harsat_EXT15"/>
      <sheetName val="Kode_Pekerjaan15"/>
      <sheetName val="kont_anak116"/>
      <sheetName val="List_H_Bahan&amp;Upah16"/>
      <sheetName val="A_HARSAT_ARS16"/>
      <sheetName val="BOQ_(Diisi_dulu))16"/>
      <sheetName val="ANALISA_SNI'13_16"/>
      <sheetName val="HRG_BAHAN_&amp;_UPAH_okk15"/>
      <sheetName val="Analis_Kusen_okk15"/>
      <sheetName val="Fire_Fighting15"/>
      <sheetName val="On_Time15"/>
      <sheetName val="GALIAN_MEKANIS15"/>
      <sheetName val="dongia__2_15"/>
      <sheetName val="THPDMoi___2_15"/>
      <sheetName val="CHITIET_VL_NC15"/>
      <sheetName val="CHITIET_VL_NC_TT__1p15"/>
      <sheetName val="CHITIET_VL_NC_TT_3p15"/>
      <sheetName val="t_h_HA_THE15"/>
      <sheetName val="KPVC_BD_15"/>
      <sheetName val="CAB_215"/>
      <sheetName val="Bill_rekap14"/>
      <sheetName val="anal_rab15"/>
      <sheetName val="7__Comparison_of_Asphalt_etc15"/>
      <sheetName val="7a__Compar_Asphalt_(Machine)15"/>
      <sheetName val="4_Equipment_Cost15"/>
      <sheetName val="1__Coeficient15"/>
      <sheetName val="6__Comparison_of_Sand_Volume15"/>
      <sheetName val="5a__Excav__(Machine)15"/>
      <sheetName val="2__Coeficient_butt_fushion15"/>
      <sheetName val="Bill_of_Qty_MEP14"/>
      <sheetName val="Harga_Satuan_Bahan16"/>
      <sheetName val="Master_Edit16"/>
      <sheetName val="RAB_TOTAL16"/>
      <sheetName val="lkalibrasi_BENENAIN16"/>
      <sheetName val="PT_16"/>
      <sheetName val="DAF_HRG16"/>
      <sheetName val="REKAP_116"/>
      <sheetName val="ANALISA_railing16"/>
      <sheetName val="Anal_ALat16"/>
      <sheetName val="Analisa_Quarry16"/>
      <sheetName val="RAB_THP115"/>
      <sheetName val="UPAH_DAN_BAHAN15"/>
      <sheetName val="9_PEK-HARIAN15"/>
      <sheetName val="1__Rekap_Utama15"/>
      <sheetName val="Peralatan_(2)15"/>
      <sheetName val="AHS_PL14"/>
      <sheetName val="SPREAD_SHEET14"/>
      <sheetName val="REKAP_TOTAL14"/>
      <sheetName val="TE_TS_FA_LAN_MATV14"/>
      <sheetName val="(_05_)_UPAH&amp;BHN15"/>
      <sheetName val="DATA_WP15"/>
      <sheetName val="hrg_uph+bhn15"/>
      <sheetName val="CF_WORKSHEET15"/>
      <sheetName val="Har_Sat15"/>
      <sheetName val="Sumber_Daya15"/>
      <sheetName val="BOQ_INTERN15"/>
      <sheetName val="ANALYS_EXTERN15"/>
      <sheetName val="BQ_RESO15"/>
      <sheetName val="REKAP_INDIRECT15"/>
      <sheetName val="SUMMARY_IN15"/>
      <sheetName val="INDIRECT_COST15"/>
      <sheetName val="DIV_615"/>
      <sheetName val="DIV_715"/>
      <sheetName val="POS_115"/>
      <sheetName val="POS_215"/>
      <sheetName val="PIPA_REF15"/>
      <sheetName val="Analis_harga15"/>
      <sheetName val="Harga_ALAT15"/>
      <sheetName val="Daftar_Harga_Pekerjaan15"/>
      <sheetName val="Upah_Tenaga_Kerja15"/>
      <sheetName val="Bahan_Upah15"/>
      <sheetName val="Rencana_Anggaran_Biaya15"/>
      <sheetName val="Basic_P15"/>
      <sheetName val="An__Alat15"/>
      <sheetName val="Analisa_HS15"/>
      <sheetName val="HPS_PC15"/>
      <sheetName val="b)_Pengalaman_Kerja15"/>
      <sheetName val="NET_Sum15"/>
      <sheetName val="MSTR_200416_PU_COGS_DIVBAR15"/>
      <sheetName val="TABEL_BAJA14"/>
      <sheetName val="STR_-_2B14"/>
      <sheetName val="Currency_Rate15"/>
      <sheetName val="Grafik_Trend14"/>
      <sheetName val="COV_GRAND15"/>
      <sheetName val="Cashflow_Analysis14"/>
      <sheetName val="Project_Data14"/>
      <sheetName val="Daftar_Kuantitas_&amp;_Harga15"/>
      <sheetName val="Data_Info15"/>
      <sheetName val="matr_aux14"/>
      <sheetName val="matr_engine14"/>
      <sheetName val="jasa_rehab14"/>
      <sheetName val="jasa_pondasi14"/>
      <sheetName val="jasa_rekon_material14"/>
      <sheetName val="GASATAGG_XLS14"/>
      <sheetName val="HSUMUM_XLS14"/>
      <sheetName val="HSDRAIN_XLS14"/>
      <sheetName val="HSMISC_XLS14"/>
      <sheetName val="Bill_of_Quantity14"/>
      <sheetName val="Permanent_info14"/>
      <sheetName val="Daf_Harga-Upah14"/>
      <sheetName val="Daftar_Harga_Upah_dan_Bahan15"/>
      <sheetName val="DAFTAR_HARGA14"/>
      <sheetName val="ADD_2_(1)14"/>
      <sheetName val="BQ_ARS14"/>
      <sheetName val="Daftar_Sewa14"/>
      <sheetName val="Analisa_Alat14"/>
      <sheetName val="BOQ_CBM14"/>
      <sheetName val="Elemen_Biaya14"/>
      <sheetName val="Cost_Center14"/>
      <sheetName val="Asumsi_by_Own14"/>
      <sheetName val="ANALISA_STR_&amp;_ARS_KD14"/>
      <sheetName val="DAFT_ALAT,UPAH_&amp;_MAT_KD14"/>
      <sheetName val="Customize_Your_Invoice14"/>
      <sheetName val="HARGA_SATUAN_UPAH_PEKERJA14"/>
      <sheetName val="iTEM_hARSAT14"/>
      <sheetName val="U__div_214"/>
      <sheetName val="Div_1014"/>
      <sheetName val="Master_1_014"/>
      <sheetName val="ANALIS_ALAT14"/>
      <sheetName val="Analisa_(2)14"/>
      <sheetName val="Analisa_Upah_&amp;_Bahan_Plum14"/>
      <sheetName val="Analisa_HSP15"/>
      <sheetName val="Ahs_214"/>
      <sheetName val="Ahs_114"/>
      <sheetName val="2_ALS-TANAH_&amp;URG14"/>
      <sheetName val="14_ALS-CAT14"/>
      <sheetName val="11_ALS-SANITER14"/>
      <sheetName val="3_ALS-STR-PDS14"/>
      <sheetName val="5&amp;6_ALS-DINDING14"/>
      <sheetName val="16_ALS_JL14"/>
      <sheetName val="7_ALS-KUDA-KUDA14"/>
      <sheetName val="8_P-ATAP14"/>
      <sheetName val="10_P-LT&amp;DDG14"/>
      <sheetName val="9_ALS-PLAFONT14"/>
      <sheetName val="1_ALS-PERSIAPAN14"/>
      <sheetName val="17_ALS-saluran+BC14"/>
      <sheetName val="ocean_voyage14"/>
      <sheetName val="AN_Tdr14"/>
      <sheetName val="Analisa_14"/>
      <sheetName val="Tie_Beam14"/>
      <sheetName val="AN_Beton14"/>
      <sheetName val="Item_Kompensasi14"/>
      <sheetName val="8LT_1214"/>
      <sheetName val="tabel_berat14"/>
      <sheetName val="Cont__Fabrikasi14"/>
      <sheetName val="AKTIVA_TETAP14"/>
      <sheetName val="Bahan_&amp;_Upah14"/>
      <sheetName val="upah_&amp;_bahan14"/>
      <sheetName val="analisa_print14"/>
      <sheetName val="Anls_ME_Tampil14"/>
      <sheetName val="rekap_harga_satuan_pek14"/>
      <sheetName val="Cover_Daf-214"/>
      <sheetName val="rinc_hotel14"/>
      <sheetName val="rinc_fin_t4_14"/>
      <sheetName val="rinc_fin_t4___3_14"/>
      <sheetName val="rinc_fin_t4___2_14"/>
      <sheetName val="Proj'n(Piping_Big_Crew)14"/>
      <sheetName val="D-3_(M)14"/>
      <sheetName val="D-7_(M)14"/>
      <sheetName val="S_UPAH14"/>
      <sheetName val="S_BAHAN14"/>
      <sheetName val="DATA_UMUM14"/>
      <sheetName val="Harga_14"/>
      <sheetName val="Summary_All_Punchlist14"/>
      <sheetName val="Pack_Mat__Mar_21_(3rd_P)14"/>
      <sheetName val="Bahan_14"/>
      <sheetName val="Pekerjaan_14"/>
      <sheetName val="rap_rinci14"/>
      <sheetName val="BOQ_All_Dicipline14"/>
      <sheetName val="BOQ_(detail_)14"/>
      <sheetName val="SUM_BOQ14"/>
      <sheetName val="BAP_Exc_320_C-Feb14"/>
      <sheetName val="BAP_Exc_320_A-Juli14"/>
      <sheetName val="Bahan_BQ14"/>
      <sheetName val="7_4__ANAL_Alat14"/>
      <sheetName val="B_10_(4)14"/>
      <sheetName val="Harga_Dasar14"/>
      <sheetName val="hrg_dasar14"/>
      <sheetName val="rekap_c14"/>
      <sheetName val="Man_Power_&amp;_Comp14"/>
      <sheetName val="H_DSR15"/>
      <sheetName val="Harga_Spare_Part14"/>
      <sheetName val="AnalisaSIPIL_RIIL14"/>
      <sheetName val="6PILE__(돌출)14"/>
      <sheetName val="Net_Cash_Table14"/>
      <sheetName val="Cash_Out_Table14"/>
      <sheetName val="TON__per_Jam13"/>
      <sheetName val="Har-sat_finish13"/>
      <sheetName val="SKEDUL_AV-0513"/>
      <sheetName val="Analisa_Electrikal13"/>
      <sheetName val="REKAP_MATI_MC_IC_DES202015"/>
      <sheetName val="anal_Lamp_4a13"/>
      <sheetName val="PERALATAN_PROYEK_GOL_III_A15"/>
      <sheetName val="Analisa_&amp;_Upah14"/>
      <sheetName val="Isolasi_Luar_Dalam14"/>
      <sheetName val="Isolasi_Luar14"/>
      <sheetName val="H_DASAR14"/>
      <sheetName val="DEV-10_315"/>
      <sheetName val="an__struktur13"/>
      <sheetName val="DIV_315"/>
      <sheetName val="upah_bahan15"/>
      <sheetName val="AGG,_C13"/>
      <sheetName val="Action_Plan14"/>
      <sheetName val="AK__PENYST13"/>
      <sheetName val="ALAT_Ok13"/>
      <sheetName val="1195_B113"/>
      <sheetName val="REKAP_A_BESAR13"/>
      <sheetName val="HD_ALAT13"/>
      <sheetName val="A_H_S_P13"/>
      <sheetName val="bhn_FINAL13"/>
      <sheetName val="5-ALAT_(2)13"/>
      <sheetName val="pante_riek13"/>
      <sheetName val="OP__ALAT13"/>
      <sheetName val="OP__PERJAM13"/>
      <sheetName val="KAN__LOKAL13"/>
      <sheetName val="7_공정표13"/>
      <sheetName val="BQ_Utama_13"/>
      <sheetName val="RUKO_TYPE_113"/>
      <sheetName val="Unit_Rate13"/>
      <sheetName val="analisa_stroke13"/>
      <sheetName val="PHU_0513"/>
      <sheetName val="Analisa_Upah___Bahan_Plum13"/>
      <sheetName val="PT_GENTA13"/>
      <sheetName val="Hauler_Pdty17"/>
      <sheetName val="Loader_Category17"/>
      <sheetName val="Hauler_Category17"/>
      <sheetName val="Print_(4)17"/>
      <sheetName val="LPA_Daily_MBR013"/>
      <sheetName val="Coal_Inventory_ALL13"/>
      <sheetName val="Pivot_Table12"/>
      <sheetName val="pro_ra_op12"/>
      <sheetName val="jadual_material12"/>
      <sheetName val="_anal_hrg_sat12"/>
      <sheetName val="Mob-Demob_Alat12"/>
      <sheetName val="UPAH_(2)12"/>
      <sheetName val="D_UPH&amp;PEK12"/>
      <sheetName val="HG_SATUAN12"/>
      <sheetName val="Alat_(2)12"/>
      <sheetName val="BAHAN_MEP12"/>
      <sheetName val="R_A_B12"/>
      <sheetName val="Statprod_gab12"/>
      <sheetName val="L_312"/>
      <sheetName val="Rate_Analysis12"/>
      <sheetName val="PJA_(2)12"/>
      <sheetName val="Analisa_Alat_Berat12"/>
      <sheetName val="RAB_J18_12"/>
      <sheetName val="Scaffolding_Rent_Price_R1112"/>
      <sheetName val="A_Div1012"/>
      <sheetName val="A_Div312"/>
      <sheetName val="A_Div_212"/>
      <sheetName val="A_Div_412"/>
      <sheetName val="A_Div512"/>
      <sheetName val="A_Div712"/>
      <sheetName val="DATA_LEBAR12"/>
      <sheetName val="Data_Base12"/>
      <sheetName val="Grand_summary12"/>
      <sheetName val="입찰내역_발주처_양식12"/>
      <sheetName val="Perhit_Alat12"/>
      <sheetName val="bahan_dan_upah12"/>
      <sheetName val="DAFTAR_ISI12"/>
      <sheetName val="REKAP_APRIL_BOQ_ADD_(2)12"/>
      <sheetName val="REKAP_JUNI12"/>
      <sheetName val="REKAP_APRIL_BOQ12"/>
      <sheetName val="REKAP_JUNI_BOQ_ADD12"/>
      <sheetName val="REKAP_JUNI_VER_RESUME_ADD12"/>
      <sheetName val="dayvol_WEDI12"/>
      <sheetName val="Cover_(x)12"/>
      <sheetName val="Cor_Apt12"/>
      <sheetName val="metode_12"/>
      <sheetName val="NP_(2)12"/>
      <sheetName val="Daftar_Kuantitas_dan_Harga12"/>
      <sheetName val="harsat_sdy12"/>
      <sheetName val="AT_212"/>
      <sheetName val="Table_Ohm12"/>
      <sheetName val="GRAND_REKAP12"/>
      <sheetName val="Rekap_Direct_Cost12"/>
      <sheetName val="Rekap_Prelim12"/>
      <sheetName val="Vol__Lantai_Tipikal12"/>
      <sheetName val="Analisa_Struktur12"/>
      <sheetName val="Pas__bata_(anyar)12"/>
      <sheetName val="Pas__bata12"/>
      <sheetName val="PILE_CAP12"/>
      <sheetName val="INPUT_BALOK12"/>
      <sheetName val="itungan_Balok12"/>
      <sheetName val="RASIO_SLAB12"/>
      <sheetName val="PIT_LIFT12"/>
      <sheetName val="H__Satuan_Upah_&amp;_Bahan12"/>
      <sheetName val="H__Satuan_Pekerjaan12"/>
      <sheetName val="Analisa_Satuan_Pekerjaan12"/>
      <sheetName val="Fill_this_out_first___14"/>
      <sheetName val="Sudah_Berjalan12"/>
      <sheetName val="Analisa_Harsat10"/>
      <sheetName val="BA_Evaluasi10"/>
      <sheetName val="Permhnan_CCO10"/>
      <sheetName val="Persetujuan_CCO10"/>
      <sheetName val="Rekap_MC10"/>
      <sheetName val="Penyampaian_Evaluasi10"/>
      <sheetName val="R__RapatCCO10"/>
      <sheetName val="analisa_R_210"/>
      <sheetName val="analisa_R_110"/>
      <sheetName val="Upah_Bhn_R_110"/>
      <sheetName val="URAIAN_10"/>
      <sheetName val="A_Alat9"/>
      <sheetName val="instalasi_air_bersih9"/>
      <sheetName val="instalasi_air_kotor_bekas9"/>
      <sheetName val="pek__tanah9"/>
      <sheetName val="PEK_PONDASI9"/>
      <sheetName val="pek_kayu9"/>
      <sheetName val="pek_dinding9"/>
      <sheetName val="pek_besi_dan_alumunium9"/>
      <sheetName val="pek_penutup_lantai_dan_dinding9"/>
      <sheetName val="HERMAN_TF9"/>
      <sheetName val="Basic_Price(fix)9"/>
      <sheetName val="Daftar_Upah_&amp;_Bahan9"/>
      <sheetName val="IN_OUT9"/>
      <sheetName val="Particular_Sch9"/>
      <sheetName val="Daftar_BOQ9"/>
      <sheetName val="ASPAL_(14)9"/>
      <sheetName val="bq_analisa9"/>
      <sheetName val="act_rev8"/>
      <sheetName val="VA_1_28"/>
      <sheetName val="rm-07_20108"/>
      <sheetName val="lisa_zk_trans_kstar8"/>
      <sheetName val="D__An-BETON8"/>
      <sheetName val="B__An_Pek-TANAH8"/>
      <sheetName val="1__BQ8"/>
      <sheetName val="NP_(4)8"/>
      <sheetName val="LE_Total(G_Summ_Proj)8"/>
      <sheetName val="97_사업추정(WEKI)6"/>
      <sheetName val="F301_3036"/>
      <sheetName val="Kuantitas___Harga6"/>
      <sheetName val="Analisa_MOS6"/>
      <sheetName val="INLAND_FACTOR_DISTANCE6"/>
      <sheetName val="L_16"/>
      <sheetName val="met_bab36"/>
      <sheetName val="anal_bab86"/>
      <sheetName val="FORM_BQ_TL_PRATU_4cct6"/>
      <sheetName val="4-ALAT_(ANALISA_2)6"/>
      <sheetName val="DIV31_(1a)6"/>
      <sheetName val="DIV71_(4)6"/>
      <sheetName val="DIV21_(1)6"/>
      <sheetName val="DIV51_(1a)6"/>
      <sheetName val="KOP_26"/>
      <sheetName val="rab_j176"/>
      <sheetName val="浆耗明细（RZ）_6"/>
      <sheetName val="FAR_06226"/>
      <sheetName val="MTO_VSD&amp;SOFTSTARTER3"/>
      <sheetName val="Sat_Bah_&amp;_Up3"/>
      <sheetName val="Hit_Vol_Str_Jambi3"/>
      <sheetName val="ANALISA_ALAT_ANGKUT3"/>
      <sheetName val="F_ALARM3"/>
      <sheetName val="INPUT_HARGA3"/>
      <sheetName val="data_berat3"/>
      <sheetName val="TONG_HOP_VL_NC3"/>
      <sheetName val="TH_VL__NC__DDHT_Thanhphuoc3"/>
      <sheetName val="TONG_HOP_VL_NC_TT3"/>
      <sheetName val="UPAH_BAHAN_3"/>
      <sheetName val="DATA_LTW3"/>
      <sheetName val="SPT_vs_PHI3"/>
      <sheetName val="lamp_2-analisa3"/>
      <sheetName val="Rekap_Bill3"/>
      <sheetName val="Daf_Alat3"/>
      <sheetName val="Jdw_Alat3"/>
      <sheetName val="S_Penawar3"/>
      <sheetName val="Data_Template_(do_not_delete)3"/>
      <sheetName val="TDC_COA_Sumry3"/>
      <sheetName val="COA_Sumry_by_Area3"/>
      <sheetName val="COA_Sumry_by_Contr3"/>
      <sheetName val="COA_Sumry_by_RG3"/>
      <sheetName val="TDC_COA_Grp_Sumry3"/>
      <sheetName val="TDC_Item_Dets-Full3"/>
      <sheetName val="TDC_Item_Dets-IPM-Full3"/>
      <sheetName val="TDC_Item_Dets3"/>
      <sheetName val="TDC_Item_Sumry3"/>
      <sheetName val="TDC_Key_Qty_Sumry3"/>
      <sheetName val="List_-_Components3"/>
      <sheetName val="List_-_Equipment3"/>
      <sheetName val="Project_Metrics3"/>
      <sheetName val="COA_Sumry_-_Std_Imp3"/>
      <sheetName val="Contr_TDC_-_Std_Imp3"/>
      <sheetName val="Item_Sumry_-_Std_Imp3"/>
      <sheetName val="Proj_TIC_-_Std_Imp3"/>
      <sheetName val="Unit_Costs_-_Std_Imp3"/>
      <sheetName val="Unit_MH_-_Std_Imp3"/>
      <sheetName val="Direct_Labor3"/>
      <sheetName val="Div_9_-_Harian3"/>
      <sheetName val="Eq__Mobilization3"/>
      <sheetName val="Calcu_023"/>
      <sheetName val="ANALISA_TENDER3"/>
      <sheetName val="-15_03"/>
      <sheetName val="Keb_Besi_Submit3"/>
      <sheetName val="SUB_&amp;_mandor3"/>
      <sheetName val="Graphic_Days3"/>
      <sheetName val="PE-F-33_Rev_02_Basic_Proj_Info3"/>
      <sheetName val="PE-F-31_Rev_01_Coversheet3"/>
      <sheetName val="UNIT_PRICE3"/>
      <sheetName val="rab_43"/>
      <sheetName val="其他应付款科目余额2005_12_313"/>
      <sheetName val="Prelim_Data2"/>
      <sheetName val="Progress_Tables3"/>
      <sheetName val="Detail_PS3"/>
      <sheetName val="FP_(Y77_8)2"/>
      <sheetName val="anal_E2"/>
      <sheetName val="Fill_this_out_first___15"/>
      <sheetName val="Anl_+2"/>
      <sheetName val="T__Cs_Log_P_III2"/>
      <sheetName val="List_Material2"/>
      <sheetName val="ALAT2_(TDK_DIPAKAI)2"/>
      <sheetName val="rek_det_1-32"/>
      <sheetName val="Kurs_Rate2"/>
      <sheetName val="Sched_3_(Construction)2"/>
      <sheetName val="Sched_1_(Engineering)2"/>
      <sheetName val="Sched_2_(Procurement)_2"/>
      <sheetName val="TOTAL_RKP_2"/>
      <sheetName val="Rek_Analisa2"/>
      <sheetName val="T_ABANG2"/>
      <sheetName val="page_62"/>
      <sheetName val="Mob_Demob2"/>
      <sheetName val="610_042"/>
      <sheetName val="A_5_1_1__N_ALS-SANITER2"/>
      <sheetName val="ANALISA_OK2"/>
      <sheetName val="7_3_1_PD2"/>
      <sheetName val="Harsat_Mekanikal_2"/>
      <sheetName val="Cover_041"/>
      <sheetName val="Balok_(2)1"/>
      <sheetName val="Pemindahan_Penduduk_1"/>
      <sheetName val="A_u_g1"/>
      <sheetName val="J_u_l1"/>
      <sheetName val="O_c_t1"/>
      <sheetName val="A_p_r1"/>
      <sheetName val="M_a_y1"/>
      <sheetName val="S_e_p1"/>
      <sheetName val="00_received_in_011"/>
      <sheetName val="F_e_b1"/>
      <sheetName val="Per_GL_J_a_n1"/>
      <sheetName val="J_u_n1"/>
      <sheetName val="M_a_r1"/>
      <sheetName val="Bangunan_Utama1"/>
      <sheetName val="HRG_BHN2"/>
      <sheetName val="ANLIS_1"/>
      <sheetName val="IGD_-_nstdr_(A)1"/>
      <sheetName val="DHS_AC2"/>
      <sheetName val="PE-F-42_Rev_01_Manpower1"/>
      <sheetName val="Pipa_PL1"/>
      <sheetName val="Valve_PL1"/>
      <sheetName val="Valve_FF1"/>
      <sheetName val="B_D_AHS61"/>
      <sheetName val="Anal__Alat1"/>
      <sheetName val="r_tank1"/>
      <sheetName val="Simp_Palembayan_-_Pg_Kasiak1"/>
      <sheetName val="An_H_Sat_Pek_Ut1"/>
      <sheetName val="RASK_ALL"/>
      <sheetName val="analis_standar(8m)"/>
      <sheetName val="BOQ lama"/>
      <sheetName val="ALAT2"/>
      <sheetName val="4-Analisa Quarry"/>
      <sheetName val="Listing"/>
      <sheetName val="SAT-UP"/>
      <sheetName val="LAL - PASAR PAGI "/>
      <sheetName val="H S D"/>
      <sheetName val="SAT PL"/>
      <sheetName val="an.alat"/>
      <sheetName val="ANALISA  (BARU)"/>
      <sheetName val="RAB JALUR TEMILING "/>
      <sheetName val="R.A.B."/>
      <sheetName val="PO-2"/>
      <sheetName val="RAB_RS"/>
      <sheetName val="Lantai 1 ME"/>
      <sheetName val="ANALISA SNI"/>
      <sheetName val="Peralatan Utama PL"/>
      <sheetName val="AMSEN"/>
      <sheetName val="3-DIV3"/>
      <sheetName val="UP MINOR"/>
      <sheetName val="D2.4"/>
      <sheetName val="D3-3"/>
      <sheetName val="D4.3 (TE)"/>
      <sheetName val="D5.3 (TF) "/>
      <sheetName val="D8.3 (TJ)"/>
      <sheetName val="Daftar Upah"/>
      <sheetName val="kebut bhn"/>
      <sheetName val="Kolom UT"/>
      <sheetName val="ETo "/>
      <sheetName val="Penj. Total"/>
      <sheetName val="SPT-CP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refreshError="1"/>
      <sheetData sheetId="666" refreshError="1"/>
      <sheetData sheetId="667" refreshError="1"/>
      <sheetData sheetId="668" refreshError="1"/>
      <sheetData sheetId="669" refreshError="1"/>
      <sheetData sheetId="670" refreshError="1"/>
      <sheetData sheetId="671" refreshError="1"/>
      <sheetData sheetId="672"/>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sheetData sheetId="687"/>
      <sheetData sheetId="688"/>
      <sheetData sheetId="689"/>
      <sheetData sheetId="690"/>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 sheetId="751"/>
      <sheetData sheetId="752"/>
      <sheetData sheetId="753"/>
      <sheetData sheetId="754"/>
      <sheetData sheetId="755"/>
      <sheetData sheetId="756"/>
      <sheetData sheetId="757"/>
      <sheetData sheetId="758"/>
      <sheetData sheetId="759"/>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sheetData sheetId="900"/>
      <sheetData sheetId="90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sheetData sheetId="931" refreshError="1"/>
      <sheetData sheetId="932" refreshError="1"/>
      <sheetData sheetId="933" refreshError="1"/>
      <sheetData sheetId="934"/>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ow r="2">
          <cell r="B2" t="str">
            <v>RENCANA ANGGARAN BIAYA  (RAB)</v>
          </cell>
        </row>
      </sheetData>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row r="2">
          <cell r="B2" t="str">
            <v>RENCANA ANGGARAN BIAYA  (RAB)</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row r="2">
          <cell r="B2" t="str">
            <v>RENCANA ANGGARAN BIAYA  (RAB)</v>
          </cell>
        </row>
      </sheetData>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row r="2">
          <cell r="B2" t="str">
            <v>RENCANA ANGGARAN BIAYA  (RAB)</v>
          </cell>
        </row>
      </sheetData>
      <sheetData sheetId="1055"/>
      <sheetData sheetId="1056"/>
      <sheetData sheetId="1057">
        <row r="2">
          <cell r="B2" t="str">
            <v>RENCANA ANGGARAN BIAYA  (RAB)</v>
          </cell>
        </row>
      </sheetData>
      <sheetData sheetId="1058">
        <row r="2">
          <cell r="B2" t="str">
            <v>RENCANA ANGGARAN BIAYA  (RAB)</v>
          </cell>
        </row>
      </sheetData>
      <sheetData sheetId="1059"/>
      <sheetData sheetId="1060">
        <row r="2">
          <cell r="B2" t="str">
            <v>RENCANA ANGGARAN BIAYA  (RAB)</v>
          </cell>
        </row>
      </sheetData>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row r="2">
          <cell r="B2" t="str">
            <v>RENCANA ANGGARAN BIAYA  (RAB)</v>
          </cell>
        </row>
      </sheetData>
      <sheetData sheetId="1077"/>
      <sheetData sheetId="1078">
        <row r="2">
          <cell r="B2" t="str">
            <v>RENCANA ANGGARAN BIAYA  (RAB)</v>
          </cell>
        </row>
      </sheetData>
      <sheetData sheetId="1079"/>
      <sheetData sheetId="1080"/>
      <sheetData sheetId="1081"/>
      <sheetData sheetId="1082"/>
      <sheetData sheetId="1083"/>
      <sheetData sheetId="1084"/>
      <sheetData sheetId="1085"/>
      <sheetData sheetId="1086">
        <row r="2">
          <cell r="B2" t="str">
            <v>RENCANA ANGGARAN BIAYA  (RAB)</v>
          </cell>
        </row>
      </sheetData>
      <sheetData sheetId="1087"/>
      <sheetData sheetId="1088"/>
      <sheetData sheetId="1089"/>
      <sheetData sheetId="1090"/>
      <sheetData sheetId="1091">
        <row r="2">
          <cell r="B2" t="str">
            <v>RENCANA ANGGARAN BIAYA  (RAB)</v>
          </cell>
        </row>
      </sheetData>
      <sheetData sheetId="1092"/>
      <sheetData sheetId="1093"/>
      <sheetData sheetId="1094"/>
      <sheetData sheetId="1095"/>
      <sheetData sheetId="1096"/>
      <sheetData sheetId="1097">
        <row r="2">
          <cell r="B2" t="str">
            <v>RENCANA ANGGARAN BIAYA  (RAB)</v>
          </cell>
        </row>
      </sheetData>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row r="2">
          <cell r="B2" t="str">
            <v>RENCANA ANGGARAN BIAYA  (RAB)</v>
          </cell>
        </row>
      </sheetData>
      <sheetData sheetId="1117"/>
      <sheetData sheetId="1118">
        <row r="2">
          <cell r="B2" t="str">
            <v>RENCANA ANGGARAN BIAYA  (RAB)</v>
          </cell>
        </row>
      </sheetData>
      <sheetData sheetId="1119"/>
      <sheetData sheetId="1120"/>
      <sheetData sheetId="1121">
        <row r="2">
          <cell r="B2" t="str">
            <v>RENCANA ANGGARAN BIAYA  (RAB)</v>
          </cell>
        </row>
      </sheetData>
      <sheetData sheetId="1122"/>
      <sheetData sheetId="1123"/>
      <sheetData sheetId="1124"/>
      <sheetData sheetId="1125"/>
      <sheetData sheetId="1126">
        <row r="2">
          <cell r="B2" t="str">
            <v>RENCANA ANGGARAN BIAYA  (RAB)</v>
          </cell>
        </row>
      </sheetData>
      <sheetData sheetId="1127"/>
      <sheetData sheetId="1128"/>
      <sheetData sheetId="1129"/>
      <sheetData sheetId="1130">
        <row r="2">
          <cell r="B2" t="str">
            <v>RENCANA ANGGARAN BIAYA  (RAB)</v>
          </cell>
        </row>
      </sheetData>
      <sheetData sheetId="1131"/>
      <sheetData sheetId="1132">
        <row r="2">
          <cell r="B2" t="str">
            <v>RENCANA ANGGARAN BIAYA  (RAB)</v>
          </cell>
        </row>
      </sheetData>
      <sheetData sheetId="1133">
        <row r="2">
          <cell r="B2" t="str">
            <v>RENCANA ANGGARAN BIAYA  (RAB)</v>
          </cell>
        </row>
      </sheetData>
      <sheetData sheetId="1134">
        <row r="2">
          <cell r="B2" t="str">
            <v>RENCANA ANGGARAN BIAYA  (RAB)</v>
          </cell>
        </row>
      </sheetData>
      <sheetData sheetId="1135"/>
      <sheetData sheetId="1136"/>
      <sheetData sheetId="1137">
        <row r="2">
          <cell r="B2" t="str">
            <v>RENCANA ANGGARAN BIAYA  (RAB)</v>
          </cell>
        </row>
      </sheetData>
      <sheetData sheetId="1138">
        <row r="2">
          <cell r="B2" t="str">
            <v>RENCANA ANGGARAN BIAYA  (RAB)</v>
          </cell>
        </row>
      </sheetData>
      <sheetData sheetId="1139">
        <row r="2">
          <cell r="B2" t="str">
            <v>RENCANA ANGGARAN BIAYA  (RAB)</v>
          </cell>
        </row>
      </sheetData>
      <sheetData sheetId="1140">
        <row r="2">
          <cell r="B2" t="str">
            <v>RENCANA ANGGARAN BIAYA  (RAB)</v>
          </cell>
        </row>
      </sheetData>
      <sheetData sheetId="1141"/>
      <sheetData sheetId="1142">
        <row r="2">
          <cell r="B2" t="str">
            <v>RENCANA ANGGARAN BIAYA  (RAB)</v>
          </cell>
        </row>
      </sheetData>
      <sheetData sheetId="1143"/>
      <sheetData sheetId="1144"/>
      <sheetData sheetId="1145"/>
      <sheetData sheetId="1146">
        <row r="2">
          <cell r="B2" t="str">
            <v>RENCANA ANGGARAN BIAYA  (RAB)</v>
          </cell>
        </row>
      </sheetData>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row r="2">
          <cell r="B2" t="str">
            <v>RENCANA ANGGARAN BIAYA  (RAB)</v>
          </cell>
        </row>
      </sheetData>
      <sheetData sheetId="1174">
        <row r="2">
          <cell r="B2" t="str">
            <v>RENCANA ANGGARAN BIAYA  (RAB)</v>
          </cell>
        </row>
      </sheetData>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2">
          <cell r="B2" t="str">
            <v>RENCANA ANGGARAN BIAYA  (RAB)</v>
          </cell>
        </row>
      </sheetData>
      <sheetData sheetId="1191"/>
      <sheetData sheetId="1192"/>
      <sheetData sheetId="1193"/>
      <sheetData sheetId="1194">
        <row r="2">
          <cell r="B2" t="str">
            <v>RENCANA ANGGARAN BIAYA  (RAB)</v>
          </cell>
        </row>
      </sheetData>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row r="2">
          <cell r="B2" t="str">
            <v>RENCANA ANGGARAN BIAYA  (RAB)</v>
          </cell>
        </row>
      </sheetData>
      <sheetData sheetId="1240">
        <row r="2">
          <cell r="B2" t="str">
            <v>RENCANA ANGGARAN BIAYA  (RAB)</v>
          </cell>
        </row>
      </sheetData>
      <sheetData sheetId="1241">
        <row r="2">
          <cell r="B2" t="str">
            <v>RENCANA ANGGARAN BIAYA  (RAB)</v>
          </cell>
        </row>
      </sheetData>
      <sheetData sheetId="1242"/>
      <sheetData sheetId="1243"/>
      <sheetData sheetId="1244">
        <row r="2">
          <cell r="B2" t="str">
            <v>RENCANA ANGGARAN BIAYA  (RAB)</v>
          </cell>
        </row>
      </sheetData>
      <sheetData sheetId="1245">
        <row r="2">
          <cell r="B2" t="str">
            <v>RENCANA ANGGARAN BIAYA  (RAB)</v>
          </cell>
        </row>
      </sheetData>
      <sheetData sheetId="1246">
        <row r="2">
          <cell r="B2" t="str">
            <v>RENCANA ANGGARAN BIAYA  (RAB)</v>
          </cell>
        </row>
      </sheetData>
      <sheetData sheetId="1247">
        <row r="2">
          <cell r="B2" t="str">
            <v>RENCANA ANGGARAN BIAYA  (RAB)</v>
          </cell>
        </row>
      </sheetData>
      <sheetData sheetId="1248">
        <row r="2">
          <cell r="B2" t="str">
            <v>RENCANA ANGGARAN BIAYA  (RAB)</v>
          </cell>
        </row>
      </sheetData>
      <sheetData sheetId="1249"/>
      <sheetData sheetId="1250"/>
      <sheetData sheetId="1251">
        <row r="2">
          <cell r="B2" t="str">
            <v>RENCANA ANGGARAN BIAYA  (RAB)</v>
          </cell>
        </row>
      </sheetData>
      <sheetData sheetId="1252">
        <row r="2">
          <cell r="B2" t="str">
            <v>RENCANA ANGGARAN BIAYA  (RAB)</v>
          </cell>
        </row>
      </sheetData>
      <sheetData sheetId="1253">
        <row r="2">
          <cell r="B2" t="str">
            <v>RENCANA ANGGARAN BIAYA  (RAB)</v>
          </cell>
        </row>
      </sheetData>
      <sheetData sheetId="1254">
        <row r="2">
          <cell r="B2" t="str">
            <v>RENCANA ANGGARAN BIAYA  (RAB)</v>
          </cell>
        </row>
      </sheetData>
      <sheetData sheetId="1255"/>
      <sheetData sheetId="1256"/>
      <sheetData sheetId="1257"/>
      <sheetData sheetId="1258"/>
      <sheetData sheetId="1259">
        <row r="2">
          <cell r="B2" t="str">
            <v>RENCANA ANGGARAN BIAYA  (RAB)</v>
          </cell>
        </row>
      </sheetData>
      <sheetData sheetId="1260"/>
      <sheetData sheetId="1261"/>
      <sheetData sheetId="1262">
        <row r="2">
          <cell r="B2" t="str">
            <v>RENCANA ANGGARAN BIAYA  (RAB)</v>
          </cell>
        </row>
      </sheetData>
      <sheetData sheetId="1263"/>
      <sheetData sheetId="1264">
        <row r="2">
          <cell r="B2" t="str">
            <v>RENCANA ANGGARAN BIAYA  (RAB)</v>
          </cell>
        </row>
      </sheetData>
      <sheetData sheetId="1265">
        <row r="2">
          <cell r="B2" t="str">
            <v>RENCANA ANGGARAN BIAYA  (RAB)</v>
          </cell>
        </row>
      </sheetData>
      <sheetData sheetId="1266"/>
      <sheetData sheetId="1267">
        <row r="2">
          <cell r="B2" t="str">
            <v>RENCANA ANGGARAN BIAYA  (RAB)</v>
          </cell>
        </row>
      </sheetData>
      <sheetData sheetId="1268">
        <row r="2">
          <cell r="B2" t="str">
            <v>RENCANA ANGGARAN BIAYA  (RAB)</v>
          </cell>
        </row>
      </sheetData>
      <sheetData sheetId="1269">
        <row r="2">
          <cell r="B2" t="str">
            <v>RENCANA ANGGARAN BIAYA  (RAB)</v>
          </cell>
        </row>
      </sheetData>
      <sheetData sheetId="1270"/>
      <sheetData sheetId="1271">
        <row r="2">
          <cell r="B2" t="str">
            <v>RENCANA ANGGARAN BIAYA  (RAB)</v>
          </cell>
        </row>
      </sheetData>
      <sheetData sheetId="1272">
        <row r="2">
          <cell r="B2" t="str">
            <v>RENCANA ANGGARAN BIAYA  (RAB)</v>
          </cell>
        </row>
      </sheetData>
      <sheetData sheetId="1273">
        <row r="2">
          <cell r="B2" t="str">
            <v>RENCANA ANGGARAN BIAYA  (RAB)</v>
          </cell>
        </row>
      </sheetData>
      <sheetData sheetId="1274">
        <row r="2">
          <cell r="B2" t="str">
            <v>RENCANA ANGGARAN BIAYA  (RAB)</v>
          </cell>
        </row>
      </sheetData>
      <sheetData sheetId="1275">
        <row r="2">
          <cell r="B2" t="str">
            <v>RENCANA ANGGARAN BIAYA  (RAB)</v>
          </cell>
        </row>
      </sheetData>
      <sheetData sheetId="1276">
        <row r="2">
          <cell r="B2" t="str">
            <v>RENCANA ANGGARAN BIAYA  (RAB)</v>
          </cell>
        </row>
      </sheetData>
      <sheetData sheetId="1277">
        <row r="2">
          <cell r="B2" t="str">
            <v>RENCANA ANGGARAN BIAYA  (RAB)</v>
          </cell>
        </row>
      </sheetData>
      <sheetData sheetId="1278">
        <row r="2">
          <cell r="B2" t="str">
            <v>RENCANA ANGGARAN BIAYA  (RAB)</v>
          </cell>
        </row>
      </sheetData>
      <sheetData sheetId="1279">
        <row r="2">
          <cell r="B2" t="str">
            <v>RENCANA ANGGARAN BIAYA  (RAB)</v>
          </cell>
        </row>
      </sheetData>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row r="2">
          <cell r="B2" t="str">
            <v>RENCANA ANGGARAN BIAYA  (RAB)</v>
          </cell>
        </row>
      </sheetData>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row r="2">
          <cell r="B2" t="str">
            <v>RENCANA ANGGARAN BIAYA  (RAB)</v>
          </cell>
        </row>
      </sheetData>
      <sheetData sheetId="1372">
        <row r="2">
          <cell r="B2" t="str">
            <v>RENCANA ANGGARAN BIAYA  (RAB)</v>
          </cell>
        </row>
      </sheetData>
      <sheetData sheetId="1373">
        <row r="2">
          <cell r="B2" t="str">
            <v>RENCANA ANGGARAN BIAYA  (RAB)</v>
          </cell>
        </row>
      </sheetData>
      <sheetData sheetId="1374">
        <row r="2">
          <cell r="B2" t="str">
            <v>RENCANA ANGGARAN BIAYA  (RAB)</v>
          </cell>
        </row>
      </sheetData>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row r="2">
          <cell r="B2" t="str">
            <v>RENCANA ANGGARAN BIAYA  (RAB)</v>
          </cell>
        </row>
      </sheetData>
      <sheetData sheetId="1405"/>
      <sheetData sheetId="1406"/>
      <sheetData sheetId="1407"/>
      <sheetData sheetId="1408"/>
      <sheetData sheetId="1409"/>
      <sheetData sheetId="1410"/>
      <sheetData sheetId="1411"/>
      <sheetData sheetId="1412"/>
      <sheetData sheetId="1413"/>
      <sheetData sheetId="1414"/>
      <sheetData sheetId="1415"/>
      <sheetData sheetId="1416">
        <row r="2">
          <cell r="B2" t="str">
            <v>RENCANA ANGGARAN BIAYA  (RAB)</v>
          </cell>
        </row>
      </sheetData>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row r="2">
          <cell r="B2" t="str">
            <v>RENCANA ANGGARAN BIAYA  (RAB)</v>
          </cell>
        </row>
      </sheetData>
      <sheetData sheetId="1455">
        <row r="2">
          <cell r="B2" t="str">
            <v>RENCANA ANGGARAN BIAYA  (RAB)</v>
          </cell>
        </row>
      </sheetData>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row r="2">
          <cell r="B2" t="str">
            <v>RENCANA ANGGARAN BIAYA  (RAB)</v>
          </cell>
        </row>
      </sheetData>
      <sheetData sheetId="1472">
        <row r="2">
          <cell r="B2" t="str">
            <v>RENCANA ANGGARAN BIAYA  (RAB)</v>
          </cell>
        </row>
      </sheetData>
      <sheetData sheetId="1473">
        <row r="2">
          <cell r="B2" t="str">
            <v>RENCANA ANGGARAN BIAYA  (RAB)</v>
          </cell>
        </row>
      </sheetData>
      <sheetData sheetId="1474">
        <row r="2">
          <cell r="B2" t="str">
            <v>RENCANA ANGGARAN BIAYA  (RAB)</v>
          </cell>
        </row>
      </sheetData>
      <sheetData sheetId="1475"/>
      <sheetData sheetId="1476"/>
      <sheetData sheetId="1477"/>
      <sheetData sheetId="1478"/>
      <sheetData sheetId="1479"/>
      <sheetData sheetId="1480">
        <row r="2">
          <cell r="B2" t="str">
            <v>RENCANA ANGGARAN BIAYA  (RAB)</v>
          </cell>
        </row>
      </sheetData>
      <sheetData sheetId="1481">
        <row r="2">
          <cell r="B2" t="str">
            <v>RENCANA ANGGARAN BIAYA  (RAB)</v>
          </cell>
        </row>
      </sheetData>
      <sheetData sheetId="1482">
        <row r="2">
          <cell r="B2" t="str">
            <v>RENCANA ANGGARAN BIAYA  (RAB)</v>
          </cell>
        </row>
      </sheetData>
      <sheetData sheetId="1483"/>
      <sheetData sheetId="1484"/>
      <sheetData sheetId="1485">
        <row r="2">
          <cell r="B2" t="str">
            <v>RENCANA ANGGARAN BIAYA  (RAB)</v>
          </cell>
        </row>
      </sheetData>
      <sheetData sheetId="1486"/>
      <sheetData sheetId="1487">
        <row r="2">
          <cell r="B2" t="str">
            <v>RENCANA ANGGARAN BIAYA  (RAB)</v>
          </cell>
        </row>
      </sheetData>
      <sheetData sheetId="1488"/>
      <sheetData sheetId="1489">
        <row r="2">
          <cell r="B2" t="str">
            <v>RENCANA ANGGARAN BIAYA  (RAB)</v>
          </cell>
        </row>
      </sheetData>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ow r="2">
          <cell r="B2" t="str">
            <v>RENCANA ANGGARAN BIAYA  (RAB)</v>
          </cell>
        </row>
      </sheetData>
      <sheetData sheetId="1568">
        <row r="2">
          <cell r="B2" t="str">
            <v>RENCANA ANGGARAN BIAYA  (RAB)</v>
          </cell>
        </row>
      </sheetData>
      <sheetData sheetId="1569"/>
      <sheetData sheetId="1570">
        <row r="2">
          <cell r="B2" t="str">
            <v>RENCANA ANGGARAN BIAYA  (RAB)</v>
          </cell>
        </row>
      </sheetData>
      <sheetData sheetId="1571">
        <row r="2">
          <cell r="B2" t="str">
            <v>RENCANA ANGGARAN BIAYA  (RAB)</v>
          </cell>
        </row>
      </sheetData>
      <sheetData sheetId="1572">
        <row r="2">
          <cell r="B2" t="str">
            <v>RENCANA ANGGARAN BIAYA  (RAB)</v>
          </cell>
        </row>
      </sheetData>
      <sheetData sheetId="1573" refreshError="1"/>
      <sheetData sheetId="1574" refreshError="1"/>
      <sheetData sheetId="1575" refreshError="1"/>
      <sheetData sheetId="1576" refreshError="1"/>
      <sheetData sheetId="1577" refreshError="1"/>
      <sheetData sheetId="1578"/>
      <sheetData sheetId="1579"/>
      <sheetData sheetId="1580"/>
      <sheetData sheetId="1581"/>
      <sheetData sheetId="1582"/>
      <sheetData sheetId="1583"/>
      <sheetData sheetId="1584">
        <row r="2">
          <cell r="B2" t="str">
            <v>RENCANA ANGGARAN BIAYA  (RAB)</v>
          </cell>
        </row>
      </sheetData>
      <sheetData sheetId="1585">
        <row r="2">
          <cell r="B2" t="str">
            <v>RENCANA ANGGARAN BIAYA  (RAB)</v>
          </cell>
        </row>
      </sheetData>
      <sheetData sheetId="1586"/>
      <sheetData sheetId="1587">
        <row r="2">
          <cell r="B2" t="str">
            <v>RENCANA ANGGARAN BIAYA  (RAB)</v>
          </cell>
        </row>
      </sheetData>
      <sheetData sheetId="1588">
        <row r="2">
          <cell r="B2" t="str">
            <v>RENCANA ANGGARAN BIAYA  (RAB)</v>
          </cell>
        </row>
      </sheetData>
      <sheetData sheetId="1589">
        <row r="2">
          <cell r="B2" t="str">
            <v>RENCANA ANGGARAN BIAYA  (RAB)</v>
          </cell>
        </row>
      </sheetData>
      <sheetData sheetId="1590" refreshError="1"/>
      <sheetData sheetId="1591" refreshError="1"/>
      <sheetData sheetId="1592">
        <row r="2">
          <cell r="B2" t="str">
            <v>RENCANA ANGGARAN BIAYA  (RAB)</v>
          </cell>
        </row>
      </sheetData>
      <sheetData sheetId="1593">
        <row r="2">
          <cell r="B2" t="str">
            <v>RENCANA ANGGARAN BIAYA  (RAB)</v>
          </cell>
        </row>
      </sheetData>
      <sheetData sheetId="1594">
        <row r="2">
          <cell r="B2" t="str">
            <v>RENCANA ANGGARAN BIAYA  (RAB)</v>
          </cell>
        </row>
      </sheetData>
      <sheetData sheetId="1595">
        <row r="2">
          <cell r="B2" t="str">
            <v>RENCANA ANGGARAN BIAYA  (RAB)</v>
          </cell>
        </row>
      </sheetData>
      <sheetData sheetId="1596" refreshError="1"/>
      <sheetData sheetId="1597" refreshError="1"/>
      <sheetData sheetId="1598" refreshError="1"/>
      <sheetData sheetId="1599">
        <row r="2">
          <cell r="B2" t="str">
            <v>RENCANA ANGGARAN BIAYA  (RAB)</v>
          </cell>
        </row>
      </sheetData>
      <sheetData sheetId="1600">
        <row r="2">
          <cell r="B2" t="str">
            <v>RENCANA ANGGARAN BIAYA  (RAB)</v>
          </cell>
        </row>
      </sheetData>
      <sheetData sheetId="1601">
        <row r="2">
          <cell r="B2" t="str">
            <v>RENCANA ANGGARAN BIAYA  (RAB)</v>
          </cell>
        </row>
      </sheetData>
      <sheetData sheetId="1602">
        <row r="2">
          <cell r="B2" t="str">
            <v>RENCANA ANGGARAN BIAYA  (RAB)</v>
          </cell>
        </row>
      </sheetData>
      <sheetData sheetId="1603">
        <row r="2">
          <cell r="B2" t="str">
            <v>RENCANA ANGGARAN BIAYA  (RAB)</v>
          </cell>
        </row>
      </sheetData>
      <sheetData sheetId="1604">
        <row r="2">
          <cell r="B2" t="str">
            <v>RENCANA ANGGARAN BIAYA  (RAB)</v>
          </cell>
        </row>
      </sheetData>
      <sheetData sheetId="1605">
        <row r="2">
          <cell r="B2" t="str">
            <v>RENCANA ANGGARAN BIAYA  (RAB)</v>
          </cell>
        </row>
      </sheetData>
      <sheetData sheetId="1606">
        <row r="2">
          <cell r="B2" t="str">
            <v>RENCANA ANGGARAN BIAYA  (RAB)</v>
          </cell>
        </row>
      </sheetData>
      <sheetData sheetId="1607">
        <row r="2">
          <cell r="B2" t="str">
            <v>RENCANA ANGGARAN BIAYA  (RAB)</v>
          </cell>
        </row>
      </sheetData>
      <sheetData sheetId="1608">
        <row r="2">
          <cell r="B2" t="str">
            <v>RENCANA ANGGARAN BIAYA  (RAB)</v>
          </cell>
        </row>
      </sheetData>
      <sheetData sheetId="1609">
        <row r="2">
          <cell r="B2" t="str">
            <v>RENCANA ANGGARAN BIAYA  (RAB)</v>
          </cell>
        </row>
      </sheetData>
      <sheetData sheetId="1610">
        <row r="2">
          <cell r="B2" t="str">
            <v>RENCANA ANGGARAN BIAYA  (RAB)</v>
          </cell>
        </row>
      </sheetData>
      <sheetData sheetId="1611">
        <row r="2">
          <cell r="B2" t="str">
            <v>RENCANA ANGGARAN BIAYA  (RAB)</v>
          </cell>
        </row>
      </sheetData>
      <sheetData sheetId="1612">
        <row r="2">
          <cell r="B2" t="str">
            <v>RENCANA ANGGARAN BIAYA  (RAB)</v>
          </cell>
        </row>
      </sheetData>
      <sheetData sheetId="1613">
        <row r="2">
          <cell r="B2" t="str">
            <v>RENCANA ANGGARAN BIAYA  (RAB)</v>
          </cell>
        </row>
      </sheetData>
      <sheetData sheetId="1614">
        <row r="2">
          <cell r="B2" t="str">
            <v>RENCANA ANGGARAN BIAYA  (RAB)</v>
          </cell>
        </row>
      </sheetData>
      <sheetData sheetId="1615">
        <row r="2">
          <cell r="B2" t="str">
            <v>RENCANA ANGGARAN BIAYA  (RAB)</v>
          </cell>
        </row>
      </sheetData>
      <sheetData sheetId="1616">
        <row r="2">
          <cell r="B2" t="str">
            <v>RENCANA ANGGARAN BIAYA  (RAB)</v>
          </cell>
        </row>
      </sheetData>
      <sheetData sheetId="1617">
        <row r="2">
          <cell r="B2" t="str">
            <v>RENCANA ANGGARAN BIAYA  (RAB)</v>
          </cell>
        </row>
      </sheetData>
      <sheetData sheetId="1618">
        <row r="2">
          <cell r="B2" t="str">
            <v>RENCANA ANGGARAN BIAYA  (RAB)</v>
          </cell>
        </row>
      </sheetData>
      <sheetData sheetId="1619">
        <row r="2">
          <cell r="B2" t="str">
            <v>RENCANA ANGGARAN BIAYA  (RAB)</v>
          </cell>
        </row>
      </sheetData>
      <sheetData sheetId="1620">
        <row r="2">
          <cell r="B2" t="str">
            <v>RENCANA ANGGARAN BIAYA  (RAB)</v>
          </cell>
        </row>
      </sheetData>
      <sheetData sheetId="1621">
        <row r="2">
          <cell r="B2" t="str">
            <v>RENCANA ANGGARAN BIAYA  (RAB)</v>
          </cell>
        </row>
      </sheetData>
      <sheetData sheetId="1622"/>
      <sheetData sheetId="1623">
        <row r="2">
          <cell r="B2" t="str">
            <v>RENCANA ANGGARAN BIAYA  (RAB)</v>
          </cell>
        </row>
      </sheetData>
      <sheetData sheetId="1624"/>
      <sheetData sheetId="1625">
        <row r="2">
          <cell r="B2" t="str">
            <v>RENCANA ANGGARAN BIAYA  (RAB)</v>
          </cell>
        </row>
      </sheetData>
      <sheetData sheetId="1626">
        <row r="2">
          <cell r="B2" t="str">
            <v>RENCANA ANGGARAN BIAYA  (RAB)</v>
          </cell>
        </row>
      </sheetData>
      <sheetData sheetId="1627">
        <row r="2">
          <cell r="B2" t="str">
            <v>RENCANA ANGGARAN BIAYA  (RAB)</v>
          </cell>
        </row>
      </sheetData>
      <sheetData sheetId="1628">
        <row r="2">
          <cell r="B2" t="str">
            <v>RENCANA ANGGARAN BIAYA  (RAB)</v>
          </cell>
        </row>
      </sheetData>
      <sheetData sheetId="1629">
        <row r="2">
          <cell r="B2" t="str">
            <v>RENCANA ANGGARAN BIAYA  (RAB)</v>
          </cell>
        </row>
      </sheetData>
      <sheetData sheetId="1630">
        <row r="2">
          <cell r="B2" t="str">
            <v>RENCANA ANGGARAN BIAYA  (RAB)</v>
          </cell>
        </row>
      </sheetData>
      <sheetData sheetId="1631">
        <row r="2">
          <cell r="B2" t="str">
            <v>RENCANA ANGGARAN BIAYA  (RAB)</v>
          </cell>
        </row>
      </sheetData>
      <sheetData sheetId="1632">
        <row r="2">
          <cell r="B2" t="str">
            <v>RENCANA ANGGARAN BIAYA  (RAB)</v>
          </cell>
        </row>
      </sheetData>
      <sheetData sheetId="1633">
        <row r="2">
          <cell r="B2" t="str">
            <v>RENCANA ANGGARAN BIAYA  (RAB)</v>
          </cell>
        </row>
      </sheetData>
      <sheetData sheetId="1634">
        <row r="2">
          <cell r="B2" t="str">
            <v>RENCANA ANGGARAN BIAYA  (RAB)</v>
          </cell>
        </row>
      </sheetData>
      <sheetData sheetId="1635">
        <row r="2">
          <cell r="B2" t="str">
            <v>RENCANA ANGGARAN BIAYA  (RAB)</v>
          </cell>
        </row>
      </sheetData>
      <sheetData sheetId="1636">
        <row r="2">
          <cell r="B2" t="str">
            <v>RENCANA ANGGARAN BIAYA  (RAB)</v>
          </cell>
        </row>
      </sheetData>
      <sheetData sheetId="1637">
        <row r="2">
          <cell r="B2" t="str">
            <v>RENCANA ANGGARAN BIAYA  (RAB)</v>
          </cell>
        </row>
      </sheetData>
      <sheetData sheetId="1638">
        <row r="2">
          <cell r="B2" t="str">
            <v>RENCANA ANGGARAN BIAYA  (RAB)</v>
          </cell>
        </row>
      </sheetData>
      <sheetData sheetId="1639">
        <row r="2">
          <cell r="B2" t="str">
            <v>RENCANA ANGGARAN BIAYA  (RAB)</v>
          </cell>
        </row>
      </sheetData>
      <sheetData sheetId="1640">
        <row r="2">
          <cell r="B2" t="str">
            <v>RENCANA ANGGARAN BIAYA  (RAB)</v>
          </cell>
        </row>
      </sheetData>
      <sheetData sheetId="1641">
        <row r="2">
          <cell r="B2" t="str">
            <v>RENCANA ANGGARAN BIAYA  (RAB)</v>
          </cell>
        </row>
      </sheetData>
      <sheetData sheetId="1642">
        <row r="2">
          <cell r="B2" t="str">
            <v>RENCANA ANGGARAN BIAYA  (RAB)</v>
          </cell>
        </row>
      </sheetData>
      <sheetData sheetId="1643">
        <row r="2">
          <cell r="B2" t="str">
            <v>RENCANA ANGGARAN BIAYA  (RAB)</v>
          </cell>
        </row>
      </sheetData>
      <sheetData sheetId="1644">
        <row r="2">
          <cell r="B2" t="str">
            <v>RENCANA ANGGARAN BIAYA  (RAB)</v>
          </cell>
        </row>
      </sheetData>
      <sheetData sheetId="1645">
        <row r="2">
          <cell r="B2" t="str">
            <v>RENCANA ANGGARAN BIAYA  (RAB)</v>
          </cell>
        </row>
      </sheetData>
      <sheetData sheetId="1646">
        <row r="2">
          <cell r="B2" t="str">
            <v>RENCANA ANGGARAN BIAYA  (RAB)</v>
          </cell>
        </row>
      </sheetData>
      <sheetData sheetId="1647">
        <row r="2">
          <cell r="B2" t="str">
            <v>RENCANA ANGGARAN BIAYA  (RAB)</v>
          </cell>
        </row>
      </sheetData>
      <sheetData sheetId="1648">
        <row r="2">
          <cell r="B2" t="str">
            <v>RENCANA ANGGARAN BIAYA  (RAB)</v>
          </cell>
        </row>
      </sheetData>
      <sheetData sheetId="1649">
        <row r="2">
          <cell r="B2" t="str">
            <v>RENCANA ANGGARAN BIAYA  (RAB)</v>
          </cell>
        </row>
      </sheetData>
      <sheetData sheetId="1650">
        <row r="2">
          <cell r="B2" t="str">
            <v>RENCANA ANGGARAN BIAYA  (RAB)</v>
          </cell>
        </row>
      </sheetData>
      <sheetData sheetId="1651">
        <row r="2">
          <cell r="B2" t="str">
            <v>RENCANA ANGGARAN BIAYA  (RAB)</v>
          </cell>
        </row>
      </sheetData>
      <sheetData sheetId="1652">
        <row r="2">
          <cell r="B2" t="str">
            <v>RENCANA ANGGARAN BIAYA  (RAB)</v>
          </cell>
        </row>
      </sheetData>
      <sheetData sheetId="1653">
        <row r="2">
          <cell r="B2" t="str">
            <v>RENCANA ANGGARAN BIAYA  (RAB)</v>
          </cell>
        </row>
      </sheetData>
      <sheetData sheetId="1654">
        <row r="2">
          <cell r="B2" t="str">
            <v>RENCANA ANGGARAN BIAYA  (RAB)</v>
          </cell>
        </row>
      </sheetData>
      <sheetData sheetId="1655">
        <row r="2">
          <cell r="B2" t="str">
            <v>RENCANA ANGGARAN BIAYA  (RAB)</v>
          </cell>
        </row>
      </sheetData>
      <sheetData sheetId="1656">
        <row r="2">
          <cell r="B2" t="str">
            <v>RENCANA ANGGARAN BIAYA  (RAB)</v>
          </cell>
        </row>
      </sheetData>
      <sheetData sheetId="1657">
        <row r="2">
          <cell r="B2" t="str">
            <v>RENCANA ANGGARAN BIAYA  (RAB)</v>
          </cell>
        </row>
      </sheetData>
      <sheetData sheetId="1658">
        <row r="2">
          <cell r="B2" t="str">
            <v>RENCANA ANGGARAN BIAYA  (RAB)</v>
          </cell>
        </row>
      </sheetData>
      <sheetData sheetId="1659">
        <row r="2">
          <cell r="B2" t="str">
            <v>RENCANA ANGGARAN BIAYA  (RAB)</v>
          </cell>
        </row>
      </sheetData>
      <sheetData sheetId="1660">
        <row r="2">
          <cell r="B2" t="str">
            <v>RENCANA ANGGARAN BIAYA  (RAB)</v>
          </cell>
        </row>
      </sheetData>
      <sheetData sheetId="1661">
        <row r="2">
          <cell r="B2" t="str">
            <v>RENCANA ANGGARAN BIAYA  (RAB)</v>
          </cell>
        </row>
      </sheetData>
      <sheetData sheetId="1662">
        <row r="2">
          <cell r="B2" t="str">
            <v>RENCANA ANGGARAN BIAYA  (RAB)</v>
          </cell>
        </row>
      </sheetData>
      <sheetData sheetId="1663">
        <row r="2">
          <cell r="B2" t="str">
            <v>RENCANA ANGGARAN BIAYA  (RAB)</v>
          </cell>
        </row>
      </sheetData>
      <sheetData sheetId="1664"/>
      <sheetData sheetId="1665"/>
      <sheetData sheetId="1666"/>
      <sheetData sheetId="1667">
        <row r="2">
          <cell r="B2" t="str">
            <v>RENCANA ANGGARAN BIAYA  (RAB)</v>
          </cell>
        </row>
      </sheetData>
      <sheetData sheetId="1668">
        <row r="2">
          <cell r="B2" t="str">
            <v>RENCANA ANGGARAN BIAYA  (RAB)</v>
          </cell>
        </row>
      </sheetData>
      <sheetData sheetId="1669">
        <row r="2">
          <cell r="B2" t="str">
            <v>RENCANA ANGGARAN BIAYA  (RAB)</v>
          </cell>
        </row>
      </sheetData>
      <sheetData sheetId="1670">
        <row r="2">
          <cell r="B2" t="str">
            <v>RENCANA ANGGARAN BIAYA  (RAB)</v>
          </cell>
        </row>
      </sheetData>
      <sheetData sheetId="1671"/>
      <sheetData sheetId="1672">
        <row r="2">
          <cell r="B2" t="str">
            <v>RENCANA ANGGARAN BIAYA  (RAB)</v>
          </cell>
        </row>
      </sheetData>
      <sheetData sheetId="1673"/>
      <sheetData sheetId="1674">
        <row r="2">
          <cell r="B2" t="str">
            <v>RENCANA ANGGARAN BIAYA  (RAB)</v>
          </cell>
        </row>
      </sheetData>
      <sheetData sheetId="1675"/>
      <sheetData sheetId="1676">
        <row r="2">
          <cell r="B2" t="str">
            <v>RENCANA ANGGARAN BIAYA  (RAB)</v>
          </cell>
        </row>
      </sheetData>
      <sheetData sheetId="1677">
        <row r="2">
          <cell r="B2" t="str">
            <v>RENCANA ANGGARAN BIAYA  (RAB)</v>
          </cell>
        </row>
      </sheetData>
      <sheetData sheetId="1678">
        <row r="2">
          <cell r="B2" t="str">
            <v>RENCANA ANGGARAN BIAYA  (RAB)</v>
          </cell>
        </row>
      </sheetData>
      <sheetData sheetId="1679">
        <row r="2">
          <cell r="B2" t="str">
            <v>RENCANA ANGGARAN BIAYA  (RAB)</v>
          </cell>
        </row>
      </sheetData>
      <sheetData sheetId="1680">
        <row r="2">
          <cell r="B2" t="str">
            <v>RENCANA ANGGARAN BIAYA  (RAB)</v>
          </cell>
        </row>
      </sheetData>
      <sheetData sheetId="1681">
        <row r="2">
          <cell r="B2" t="str">
            <v>RENCANA ANGGARAN BIAYA  (RAB)</v>
          </cell>
        </row>
      </sheetData>
      <sheetData sheetId="1682">
        <row r="2">
          <cell r="B2" t="str">
            <v>RENCANA ANGGARAN BIAYA  (RAB)</v>
          </cell>
        </row>
      </sheetData>
      <sheetData sheetId="1683">
        <row r="2">
          <cell r="B2" t="str">
            <v>RENCANA ANGGARAN BIAYA  (RAB)</v>
          </cell>
        </row>
      </sheetData>
      <sheetData sheetId="1684">
        <row r="2">
          <cell r="B2" t="str">
            <v>RENCANA ANGGARAN BIAYA  (RAB)</v>
          </cell>
        </row>
      </sheetData>
      <sheetData sheetId="1685">
        <row r="2">
          <cell r="B2" t="str">
            <v>RENCANA ANGGARAN BIAYA  (RAB)</v>
          </cell>
        </row>
      </sheetData>
      <sheetData sheetId="1686">
        <row r="2">
          <cell r="B2" t="str">
            <v>RENCANA ANGGARAN BIAYA  (RAB)</v>
          </cell>
        </row>
      </sheetData>
      <sheetData sheetId="1687">
        <row r="2">
          <cell r="B2" t="str">
            <v>RENCANA ANGGARAN BIAYA  (RAB)</v>
          </cell>
        </row>
      </sheetData>
      <sheetData sheetId="1688">
        <row r="2">
          <cell r="B2" t="str">
            <v>RENCANA ANGGARAN BIAYA  (RAB)</v>
          </cell>
        </row>
      </sheetData>
      <sheetData sheetId="1689">
        <row r="2">
          <cell r="B2" t="str">
            <v>RENCANA ANGGARAN BIAYA  (RAB)</v>
          </cell>
        </row>
      </sheetData>
      <sheetData sheetId="1690">
        <row r="2">
          <cell r="B2" t="str">
            <v>RENCANA ANGGARAN BIAYA  (RAB)</v>
          </cell>
        </row>
      </sheetData>
      <sheetData sheetId="1691">
        <row r="2">
          <cell r="B2" t="str">
            <v>RENCANA ANGGARAN BIAYA  (RAB)</v>
          </cell>
        </row>
      </sheetData>
      <sheetData sheetId="1692">
        <row r="2">
          <cell r="B2" t="str">
            <v>RENCANA ANGGARAN BIAYA  (RAB)</v>
          </cell>
        </row>
      </sheetData>
      <sheetData sheetId="1693">
        <row r="2">
          <cell r="B2" t="str">
            <v>RENCANA ANGGARAN BIAYA  (RAB)</v>
          </cell>
        </row>
      </sheetData>
      <sheetData sheetId="1694">
        <row r="2">
          <cell r="B2" t="str">
            <v>RENCANA ANGGARAN BIAYA  (RAB)</v>
          </cell>
        </row>
      </sheetData>
      <sheetData sheetId="1695">
        <row r="2">
          <cell r="B2" t="str">
            <v>RENCANA ANGGARAN BIAYA  (RAB)</v>
          </cell>
        </row>
      </sheetData>
      <sheetData sheetId="1696">
        <row r="2">
          <cell r="B2" t="str">
            <v>RENCANA ANGGARAN BIAYA  (RAB)</v>
          </cell>
        </row>
      </sheetData>
      <sheetData sheetId="1697">
        <row r="2">
          <cell r="B2" t="str">
            <v>RENCANA ANGGARAN BIAYA  (RAB)</v>
          </cell>
        </row>
      </sheetData>
      <sheetData sheetId="1698">
        <row r="2">
          <cell r="B2" t="str">
            <v>RENCANA ANGGARAN BIAYA  (RAB)</v>
          </cell>
        </row>
      </sheetData>
      <sheetData sheetId="1699">
        <row r="2">
          <cell r="B2" t="str">
            <v>RENCANA ANGGARAN BIAYA  (RAB)</v>
          </cell>
        </row>
      </sheetData>
      <sheetData sheetId="1700">
        <row r="2">
          <cell r="B2" t="str">
            <v>RENCANA ANGGARAN BIAYA  (RAB)</v>
          </cell>
        </row>
      </sheetData>
      <sheetData sheetId="1701">
        <row r="2">
          <cell r="B2" t="str">
            <v>RENCANA ANGGARAN BIAYA  (RAB)</v>
          </cell>
        </row>
      </sheetData>
      <sheetData sheetId="1702">
        <row r="2">
          <cell r="B2" t="str">
            <v>RENCANA ANGGARAN BIAYA  (RAB)</v>
          </cell>
        </row>
      </sheetData>
      <sheetData sheetId="1703">
        <row r="2">
          <cell r="B2" t="str">
            <v>RENCANA ANGGARAN BIAYA  (RAB)</v>
          </cell>
        </row>
      </sheetData>
      <sheetData sheetId="1704">
        <row r="2">
          <cell r="B2" t="str">
            <v>RENCANA ANGGARAN BIAYA  (RAB)</v>
          </cell>
        </row>
      </sheetData>
      <sheetData sheetId="1705">
        <row r="2">
          <cell r="B2" t="str">
            <v>RENCANA ANGGARAN BIAYA  (RAB)</v>
          </cell>
        </row>
      </sheetData>
      <sheetData sheetId="1706">
        <row r="2">
          <cell r="B2" t="str">
            <v>RENCANA ANGGARAN BIAYA  (RAB)</v>
          </cell>
        </row>
      </sheetData>
      <sheetData sheetId="1707">
        <row r="2">
          <cell r="B2" t="str">
            <v>RENCANA ANGGARAN BIAYA  (RAB)</v>
          </cell>
        </row>
      </sheetData>
      <sheetData sheetId="1708">
        <row r="2">
          <cell r="B2" t="str">
            <v>RENCANA ANGGARAN BIAYA  (RAB)</v>
          </cell>
        </row>
      </sheetData>
      <sheetData sheetId="1709">
        <row r="2">
          <cell r="B2" t="str">
            <v>RENCANA ANGGARAN BIAYA  (RAB)</v>
          </cell>
        </row>
      </sheetData>
      <sheetData sheetId="1710">
        <row r="2">
          <cell r="B2" t="str">
            <v>RENCANA ANGGARAN BIAYA  (RAB)</v>
          </cell>
        </row>
      </sheetData>
      <sheetData sheetId="1711">
        <row r="2">
          <cell r="B2" t="str">
            <v>RENCANA ANGGARAN BIAYA  (RAB)</v>
          </cell>
        </row>
      </sheetData>
      <sheetData sheetId="1712">
        <row r="2">
          <cell r="B2" t="str">
            <v>RENCANA ANGGARAN BIAYA  (RAB)</v>
          </cell>
        </row>
      </sheetData>
      <sheetData sheetId="1713">
        <row r="2">
          <cell r="B2" t="str">
            <v>RENCANA ANGGARAN BIAYA  (RAB)</v>
          </cell>
        </row>
      </sheetData>
      <sheetData sheetId="1714">
        <row r="2">
          <cell r="B2" t="str">
            <v>RENCANA ANGGARAN BIAYA  (RAB)</v>
          </cell>
        </row>
      </sheetData>
      <sheetData sheetId="1715"/>
      <sheetData sheetId="1716">
        <row r="2">
          <cell r="B2" t="str">
            <v>RENCANA ANGGARAN BIAYA  (RAB)</v>
          </cell>
        </row>
      </sheetData>
      <sheetData sheetId="1717">
        <row r="2">
          <cell r="B2" t="str">
            <v>RENCANA ANGGARAN BIAYA  (RAB)</v>
          </cell>
        </row>
      </sheetData>
      <sheetData sheetId="1718">
        <row r="2">
          <cell r="B2" t="str">
            <v>RENCANA ANGGARAN BIAYA  (RAB)</v>
          </cell>
        </row>
      </sheetData>
      <sheetData sheetId="1719">
        <row r="2">
          <cell r="B2" t="str">
            <v>RENCANA ANGGARAN BIAYA  (RAB)</v>
          </cell>
        </row>
      </sheetData>
      <sheetData sheetId="1720">
        <row r="2">
          <cell r="B2" t="str">
            <v>RENCANA ANGGARAN BIAYA  (RAB)</v>
          </cell>
        </row>
      </sheetData>
      <sheetData sheetId="1721">
        <row r="2">
          <cell r="B2" t="str">
            <v>RENCANA ANGGARAN BIAYA  (RAB)</v>
          </cell>
        </row>
      </sheetData>
      <sheetData sheetId="1722">
        <row r="2">
          <cell r="B2" t="str">
            <v>RENCANA ANGGARAN BIAYA  (RAB)</v>
          </cell>
        </row>
      </sheetData>
      <sheetData sheetId="1723"/>
      <sheetData sheetId="1724"/>
      <sheetData sheetId="1725">
        <row r="2">
          <cell r="B2" t="str">
            <v>RENCANA ANGGARAN BIAYA  (RAB)</v>
          </cell>
        </row>
      </sheetData>
      <sheetData sheetId="1726">
        <row r="2">
          <cell r="B2" t="str">
            <v>RENCANA ANGGARAN BIAYA  (RAB)</v>
          </cell>
        </row>
      </sheetData>
      <sheetData sheetId="1727">
        <row r="2">
          <cell r="B2" t="str">
            <v>RENCANA ANGGARAN BIAYA  (RAB)</v>
          </cell>
        </row>
      </sheetData>
      <sheetData sheetId="1728">
        <row r="2">
          <cell r="B2" t="str">
            <v>RENCANA ANGGARAN BIAYA  (RAB)</v>
          </cell>
        </row>
      </sheetData>
      <sheetData sheetId="1729">
        <row r="2">
          <cell r="B2" t="str">
            <v>RENCANA ANGGARAN BIAYA  (RAB)</v>
          </cell>
        </row>
      </sheetData>
      <sheetData sheetId="1730">
        <row r="2">
          <cell r="B2" t="str">
            <v>RENCANA ANGGARAN BIAYA  (RAB)</v>
          </cell>
        </row>
      </sheetData>
      <sheetData sheetId="1731">
        <row r="2">
          <cell r="B2" t="str">
            <v>RENCANA ANGGARAN BIAYA  (RAB)</v>
          </cell>
        </row>
      </sheetData>
      <sheetData sheetId="1732">
        <row r="2">
          <cell r="B2" t="str">
            <v>RENCANA ANGGARAN BIAYA  (RAB)</v>
          </cell>
        </row>
      </sheetData>
      <sheetData sheetId="1733">
        <row r="2">
          <cell r="B2" t="str">
            <v>RENCANA ANGGARAN BIAYA  (RAB)</v>
          </cell>
        </row>
      </sheetData>
      <sheetData sheetId="1734"/>
      <sheetData sheetId="1735"/>
      <sheetData sheetId="1736">
        <row r="2">
          <cell r="B2" t="str">
            <v>RENCANA ANGGARAN BIAYA  (RAB)</v>
          </cell>
        </row>
      </sheetData>
      <sheetData sheetId="1737">
        <row r="2">
          <cell r="B2" t="str">
            <v>RENCANA ANGGARAN BIAYA  (RAB)</v>
          </cell>
        </row>
      </sheetData>
      <sheetData sheetId="1738">
        <row r="2">
          <cell r="B2" t="str">
            <v>RENCANA ANGGARAN BIAYA  (RAB)</v>
          </cell>
        </row>
      </sheetData>
      <sheetData sheetId="1739">
        <row r="2">
          <cell r="B2" t="str">
            <v>RENCANA ANGGARAN BIAYA  (RAB)</v>
          </cell>
        </row>
      </sheetData>
      <sheetData sheetId="1740">
        <row r="2">
          <cell r="B2" t="str">
            <v>RENCANA ANGGARAN BIAYA  (RAB)</v>
          </cell>
        </row>
      </sheetData>
      <sheetData sheetId="1741">
        <row r="2">
          <cell r="B2" t="str">
            <v>RENCANA ANGGARAN BIAYA  (RAB)</v>
          </cell>
        </row>
      </sheetData>
      <sheetData sheetId="1742"/>
      <sheetData sheetId="1743">
        <row r="2">
          <cell r="B2" t="str">
            <v>RENCANA ANGGARAN BIAYA  (RAB)</v>
          </cell>
        </row>
      </sheetData>
      <sheetData sheetId="1744">
        <row r="2">
          <cell r="B2" t="str">
            <v>RENCANA ANGGARAN BIAYA  (RAB)</v>
          </cell>
        </row>
      </sheetData>
      <sheetData sheetId="1745">
        <row r="2">
          <cell r="B2" t="str">
            <v>RENCANA ANGGARAN BIAYA  (RAB)</v>
          </cell>
        </row>
      </sheetData>
      <sheetData sheetId="1746">
        <row r="2">
          <cell r="B2" t="str">
            <v>RENCANA ANGGARAN BIAYA  (RAB)</v>
          </cell>
        </row>
      </sheetData>
      <sheetData sheetId="1747">
        <row r="2">
          <cell r="B2" t="str">
            <v>RENCANA ANGGARAN BIAYA  (RAB)</v>
          </cell>
        </row>
      </sheetData>
      <sheetData sheetId="1748">
        <row r="2">
          <cell r="B2" t="str">
            <v>RENCANA ANGGARAN BIAYA  (RAB)</v>
          </cell>
        </row>
      </sheetData>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sheetData sheetId="1947" refreshError="1"/>
      <sheetData sheetId="1948"/>
      <sheetData sheetId="1949"/>
      <sheetData sheetId="1950"/>
      <sheetData sheetId="1951"/>
      <sheetData sheetId="1952"/>
      <sheetData sheetId="1953" refreshError="1"/>
      <sheetData sheetId="1954"/>
      <sheetData sheetId="1955"/>
      <sheetData sheetId="1956"/>
      <sheetData sheetId="1957"/>
      <sheetData sheetId="1958" refreshError="1"/>
      <sheetData sheetId="1959"/>
      <sheetData sheetId="1960"/>
      <sheetData sheetId="1961"/>
      <sheetData sheetId="1962" refreshError="1"/>
      <sheetData sheetId="1963"/>
      <sheetData sheetId="1964"/>
      <sheetData sheetId="1965"/>
      <sheetData sheetId="1966" refreshError="1"/>
      <sheetData sheetId="1967"/>
      <sheetData sheetId="1968" refreshError="1"/>
      <sheetData sheetId="1969" refreshError="1"/>
      <sheetData sheetId="1970"/>
      <sheetData sheetId="1971"/>
      <sheetData sheetId="1972" refreshError="1"/>
      <sheetData sheetId="1973"/>
      <sheetData sheetId="1974" refreshError="1"/>
      <sheetData sheetId="1975"/>
      <sheetData sheetId="1976" refreshError="1"/>
      <sheetData sheetId="1977"/>
      <sheetData sheetId="1978"/>
      <sheetData sheetId="1979" refreshError="1"/>
      <sheetData sheetId="1980"/>
      <sheetData sheetId="1981" refreshError="1"/>
      <sheetData sheetId="1982"/>
      <sheetData sheetId="1983"/>
      <sheetData sheetId="1984" refreshError="1"/>
      <sheetData sheetId="1985" refreshError="1"/>
      <sheetData sheetId="1986"/>
      <sheetData sheetId="1987"/>
      <sheetData sheetId="1988"/>
      <sheetData sheetId="1989" refreshError="1"/>
      <sheetData sheetId="1990" refreshError="1"/>
      <sheetData sheetId="1991" refreshError="1"/>
      <sheetData sheetId="1992" refreshError="1"/>
      <sheetData sheetId="1993"/>
      <sheetData sheetId="1994" refreshError="1"/>
      <sheetData sheetId="1995" refreshError="1"/>
      <sheetData sheetId="1996" refreshError="1"/>
      <sheetData sheetId="1997" refreshError="1"/>
      <sheetData sheetId="1998" refreshError="1"/>
      <sheetData sheetId="1999" refreshError="1"/>
      <sheetData sheetId="2000" refreshError="1"/>
      <sheetData sheetId="2001"/>
      <sheetData sheetId="2002" refreshError="1"/>
      <sheetData sheetId="2003"/>
      <sheetData sheetId="2004" refreshError="1"/>
      <sheetData sheetId="2005" refreshError="1"/>
      <sheetData sheetId="2006"/>
      <sheetData sheetId="2007"/>
      <sheetData sheetId="2008"/>
      <sheetData sheetId="2009"/>
      <sheetData sheetId="2010"/>
      <sheetData sheetId="2011"/>
      <sheetData sheetId="2012" refreshError="1"/>
      <sheetData sheetId="2013" refreshError="1"/>
      <sheetData sheetId="2014"/>
      <sheetData sheetId="2015">
        <row r="2">
          <cell r="B2" t="str">
            <v>RENCANA ANGGARAN BIAYA  (RAB)</v>
          </cell>
        </row>
      </sheetData>
      <sheetData sheetId="2016" refreshError="1"/>
      <sheetData sheetId="2017"/>
      <sheetData sheetId="2018"/>
      <sheetData sheetId="2019">
        <row r="2">
          <cell r="B2" t="str">
            <v>RENCANA ANGGARAN BIAYA  (RAB)</v>
          </cell>
        </row>
      </sheetData>
      <sheetData sheetId="2020"/>
      <sheetData sheetId="2021"/>
      <sheetData sheetId="2022"/>
      <sheetData sheetId="2023"/>
      <sheetData sheetId="2024"/>
      <sheetData sheetId="2025">
        <row r="2">
          <cell r="B2" t="str">
            <v>RENCANA ANGGARAN BIAYA  (RAB)</v>
          </cell>
        </row>
      </sheetData>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refreshError="1"/>
      <sheetData sheetId="2043"/>
      <sheetData sheetId="2044"/>
      <sheetData sheetId="2045"/>
      <sheetData sheetId="2046"/>
      <sheetData sheetId="2047" refreshError="1"/>
      <sheetData sheetId="2048" refreshError="1"/>
      <sheetData sheetId="2049">
        <row r="2">
          <cell r="B2" t="str">
            <v>RENCANA ANGGARAN BIAYA  (RAB)</v>
          </cell>
        </row>
      </sheetData>
      <sheetData sheetId="2050"/>
      <sheetData sheetId="2051"/>
      <sheetData sheetId="2052"/>
      <sheetData sheetId="2053"/>
      <sheetData sheetId="2054"/>
      <sheetData sheetId="2055"/>
      <sheetData sheetId="2056" refreshError="1"/>
      <sheetData sheetId="2057">
        <row r="2">
          <cell r="B2" t="str">
            <v>RENCANA ANGGARAN BIAYA  (RAB)</v>
          </cell>
        </row>
      </sheetData>
      <sheetData sheetId="2058"/>
      <sheetData sheetId="2059"/>
      <sheetData sheetId="2060" refreshError="1"/>
      <sheetData sheetId="2061" refreshError="1"/>
      <sheetData sheetId="2062" refreshError="1"/>
      <sheetData sheetId="2063" refreshError="1"/>
      <sheetData sheetId="2064" refreshError="1"/>
      <sheetData sheetId="2065"/>
      <sheetData sheetId="2066"/>
      <sheetData sheetId="2067"/>
      <sheetData sheetId="2068" refreshError="1"/>
      <sheetData sheetId="2069" refreshError="1"/>
      <sheetData sheetId="2070"/>
      <sheetData sheetId="2071"/>
      <sheetData sheetId="2072"/>
      <sheetData sheetId="2073"/>
      <sheetData sheetId="2074"/>
      <sheetData sheetId="2075"/>
      <sheetData sheetId="2076"/>
      <sheetData sheetId="2077"/>
      <sheetData sheetId="2078" refreshError="1"/>
      <sheetData sheetId="2079" refreshError="1"/>
      <sheetData sheetId="2080" refreshError="1"/>
      <sheetData sheetId="2081"/>
      <sheetData sheetId="2082" refreshError="1"/>
      <sheetData sheetId="2083"/>
      <sheetData sheetId="2084" refreshError="1"/>
      <sheetData sheetId="2085"/>
      <sheetData sheetId="2086"/>
      <sheetData sheetId="2087"/>
      <sheetData sheetId="2088"/>
      <sheetData sheetId="2089" refreshError="1"/>
      <sheetData sheetId="2090" refreshError="1"/>
      <sheetData sheetId="2091" refreshError="1"/>
      <sheetData sheetId="2092" refreshError="1"/>
      <sheetData sheetId="2093"/>
      <sheetData sheetId="2094" refreshError="1"/>
      <sheetData sheetId="2095"/>
      <sheetData sheetId="2096"/>
      <sheetData sheetId="2097">
        <row r="2">
          <cell r="B2" t="str">
            <v>RENCANA ANGGARAN BIAYA  (RAB)</v>
          </cell>
        </row>
      </sheetData>
      <sheetData sheetId="2098">
        <row r="2">
          <cell r="B2" t="str">
            <v>RENCANA ANGGARAN BIAYA  (RAB)</v>
          </cell>
        </row>
      </sheetData>
      <sheetData sheetId="2099">
        <row r="2">
          <cell r="B2" t="str">
            <v>RENCANA ANGGARAN BIAYA  (RAB)</v>
          </cell>
        </row>
      </sheetData>
      <sheetData sheetId="2100">
        <row r="2">
          <cell r="B2" t="str">
            <v>RENCANA ANGGARAN BIAYA  (RAB)</v>
          </cell>
        </row>
      </sheetData>
      <sheetData sheetId="2101"/>
      <sheetData sheetId="2102"/>
      <sheetData sheetId="2103"/>
      <sheetData sheetId="2104"/>
      <sheetData sheetId="2105"/>
      <sheetData sheetId="2106">
        <row r="2">
          <cell r="B2" t="str">
            <v>RENCANA ANGGARAN BIAYA  (RAB)</v>
          </cell>
        </row>
      </sheetData>
      <sheetData sheetId="2107"/>
      <sheetData sheetId="2108"/>
      <sheetData sheetId="2109"/>
      <sheetData sheetId="2110"/>
      <sheetData sheetId="2111"/>
      <sheetData sheetId="2112"/>
      <sheetData sheetId="2113"/>
      <sheetData sheetId="2114">
        <row r="2">
          <cell r="B2" t="str">
            <v>RENCANA ANGGARAN BIAYA  (RAB)</v>
          </cell>
        </row>
      </sheetData>
      <sheetData sheetId="2115">
        <row r="2">
          <cell r="B2" t="str">
            <v>RENCANA ANGGARAN BIAYA  (RAB)</v>
          </cell>
        </row>
      </sheetData>
      <sheetData sheetId="2116"/>
      <sheetData sheetId="2117">
        <row r="2">
          <cell r="B2" t="str">
            <v>RENCANA ANGGARAN BIAYA  (RAB)</v>
          </cell>
        </row>
      </sheetData>
      <sheetData sheetId="2118"/>
      <sheetData sheetId="2119"/>
      <sheetData sheetId="2120"/>
      <sheetData sheetId="2121">
        <row r="2">
          <cell r="B2" t="str">
            <v>RENCANA ANGGARAN BIAYA  (RAB)</v>
          </cell>
        </row>
      </sheetData>
      <sheetData sheetId="2122">
        <row r="2">
          <cell r="B2" t="str">
            <v>RENCANA ANGGARAN BIAYA  (RAB)</v>
          </cell>
        </row>
      </sheetData>
      <sheetData sheetId="2123"/>
      <sheetData sheetId="2124">
        <row r="2">
          <cell r="B2" t="str">
            <v>RENCANA ANGGARAN BIAYA  (RAB)</v>
          </cell>
        </row>
      </sheetData>
      <sheetData sheetId="2125">
        <row r="2">
          <cell r="B2" t="str">
            <v>RENCANA ANGGARAN BIAYA  (RAB)</v>
          </cell>
        </row>
      </sheetData>
      <sheetData sheetId="2126">
        <row r="2">
          <cell r="B2" t="str">
            <v>RENCANA ANGGARAN BIAYA  (RAB)</v>
          </cell>
        </row>
      </sheetData>
      <sheetData sheetId="2127">
        <row r="2">
          <cell r="B2" t="str">
            <v>RENCANA ANGGARAN BIAYA  (RAB)</v>
          </cell>
        </row>
      </sheetData>
      <sheetData sheetId="2128">
        <row r="2">
          <cell r="B2" t="str">
            <v>RENCANA ANGGARAN BIAYA  (RAB)</v>
          </cell>
        </row>
      </sheetData>
      <sheetData sheetId="2129">
        <row r="2">
          <cell r="B2" t="str">
            <v>RENCANA ANGGARAN BIAYA  (RAB)</v>
          </cell>
        </row>
      </sheetData>
      <sheetData sheetId="2130">
        <row r="2">
          <cell r="B2" t="str">
            <v>RENCANA ANGGARAN BIAYA  (RAB)</v>
          </cell>
        </row>
      </sheetData>
      <sheetData sheetId="2131"/>
      <sheetData sheetId="2132">
        <row r="2">
          <cell r="B2" t="str">
            <v>RENCANA ANGGARAN BIAYA  (RAB)</v>
          </cell>
        </row>
      </sheetData>
      <sheetData sheetId="2133"/>
      <sheetData sheetId="2134">
        <row r="2">
          <cell r="B2" t="str">
            <v>RENCANA ANGGARAN BIAYA  (RAB)</v>
          </cell>
        </row>
      </sheetData>
      <sheetData sheetId="2135"/>
      <sheetData sheetId="2136">
        <row r="2">
          <cell r="B2" t="str">
            <v>RENCANA ANGGARAN BIAYA  (RAB)</v>
          </cell>
        </row>
      </sheetData>
      <sheetData sheetId="2137">
        <row r="2">
          <cell r="B2" t="str">
            <v>RENCANA ANGGARAN BIAYA  (RAB)</v>
          </cell>
        </row>
      </sheetData>
      <sheetData sheetId="2138"/>
      <sheetData sheetId="2139">
        <row r="2">
          <cell r="B2" t="str">
            <v>RENCANA ANGGARAN BIAYA  (RAB)</v>
          </cell>
        </row>
      </sheetData>
      <sheetData sheetId="2140"/>
      <sheetData sheetId="2141"/>
      <sheetData sheetId="2142">
        <row r="2">
          <cell r="B2" t="str">
            <v>RENCANA ANGGARAN BIAYA  (RAB)</v>
          </cell>
        </row>
      </sheetData>
      <sheetData sheetId="2143">
        <row r="2">
          <cell r="B2" t="str">
            <v>RENCANA ANGGARAN BIAYA  (RAB)</v>
          </cell>
        </row>
      </sheetData>
      <sheetData sheetId="2144"/>
      <sheetData sheetId="2145">
        <row r="2">
          <cell r="B2" t="str">
            <v>RENCANA ANGGARAN BIAYA  (RAB)</v>
          </cell>
        </row>
      </sheetData>
      <sheetData sheetId="2146">
        <row r="2">
          <cell r="B2" t="str">
            <v>RENCANA ANGGARAN BIAYA  (RAB)</v>
          </cell>
        </row>
      </sheetData>
      <sheetData sheetId="2147">
        <row r="2">
          <cell r="B2" t="str">
            <v>RENCANA ANGGARAN BIAYA  (RAB)</v>
          </cell>
        </row>
      </sheetData>
      <sheetData sheetId="2148"/>
      <sheetData sheetId="2149">
        <row r="2">
          <cell r="B2" t="str">
            <v>RENCANA ANGGARAN BIAYA  (RAB)</v>
          </cell>
        </row>
      </sheetData>
      <sheetData sheetId="2150">
        <row r="2">
          <cell r="B2" t="str">
            <v>RENCANA ANGGARAN BIAYA  (RAB)</v>
          </cell>
        </row>
      </sheetData>
      <sheetData sheetId="2151">
        <row r="2">
          <cell r="B2" t="str">
            <v>RENCANA ANGGARAN BIAYA  (RAB)</v>
          </cell>
        </row>
      </sheetData>
      <sheetData sheetId="2152">
        <row r="2">
          <cell r="B2" t="str">
            <v>RENCANA ANGGARAN BIAYA  (RAB)</v>
          </cell>
        </row>
      </sheetData>
      <sheetData sheetId="2153">
        <row r="2">
          <cell r="B2" t="str">
            <v>RENCANA ANGGARAN BIAYA  (RAB)</v>
          </cell>
        </row>
      </sheetData>
      <sheetData sheetId="2154">
        <row r="2">
          <cell r="B2" t="str">
            <v>RENCANA ANGGARAN BIAYA  (RAB)</v>
          </cell>
        </row>
      </sheetData>
      <sheetData sheetId="2155">
        <row r="2">
          <cell r="B2" t="str">
            <v>RENCANA ANGGARAN BIAYA  (RAB)</v>
          </cell>
        </row>
      </sheetData>
      <sheetData sheetId="2156">
        <row r="2">
          <cell r="B2" t="str">
            <v>RENCANA ANGGARAN BIAYA  (RAB)</v>
          </cell>
        </row>
      </sheetData>
      <sheetData sheetId="2157">
        <row r="2">
          <cell r="B2" t="str">
            <v>RENCANA ANGGARAN BIAYA  (RAB)</v>
          </cell>
        </row>
      </sheetData>
      <sheetData sheetId="2158">
        <row r="2">
          <cell r="B2" t="str">
            <v>RENCANA ANGGARAN BIAYA  (RAB)</v>
          </cell>
        </row>
      </sheetData>
      <sheetData sheetId="2159">
        <row r="2">
          <cell r="B2" t="str">
            <v>RENCANA ANGGARAN BIAYA  (RAB)</v>
          </cell>
        </row>
      </sheetData>
      <sheetData sheetId="2160">
        <row r="2">
          <cell r="B2" t="str">
            <v>RENCANA ANGGARAN BIAYA  (RAB)</v>
          </cell>
        </row>
      </sheetData>
      <sheetData sheetId="2161"/>
      <sheetData sheetId="2162">
        <row r="2">
          <cell r="B2" t="str">
            <v>RENCANA ANGGARAN BIAYA  (RAB)</v>
          </cell>
        </row>
      </sheetData>
      <sheetData sheetId="2163"/>
      <sheetData sheetId="2164">
        <row r="2">
          <cell r="B2" t="str">
            <v>RENCANA ANGGARAN BIAYA  (RAB)</v>
          </cell>
        </row>
      </sheetData>
      <sheetData sheetId="2165"/>
      <sheetData sheetId="2166">
        <row r="2">
          <cell r="B2" t="str">
            <v>RENCANA ANGGARAN BIAYA  (RAB)</v>
          </cell>
        </row>
      </sheetData>
      <sheetData sheetId="2167"/>
      <sheetData sheetId="2168"/>
      <sheetData sheetId="2169">
        <row r="2">
          <cell r="B2" t="str">
            <v>RENCANA ANGGARAN BIAYA  (RAB)</v>
          </cell>
        </row>
      </sheetData>
      <sheetData sheetId="2170">
        <row r="2">
          <cell r="B2" t="str">
            <v>RENCANA ANGGARAN BIAYA  (RAB)</v>
          </cell>
        </row>
      </sheetData>
      <sheetData sheetId="2171">
        <row r="2">
          <cell r="B2" t="str">
            <v>RENCANA ANGGARAN BIAYA  (RAB)</v>
          </cell>
        </row>
      </sheetData>
      <sheetData sheetId="2172">
        <row r="2">
          <cell r="B2" t="str">
            <v>RENCANA ANGGARAN BIAYA  (RAB)</v>
          </cell>
        </row>
      </sheetData>
      <sheetData sheetId="2173"/>
      <sheetData sheetId="2174">
        <row r="2">
          <cell r="B2" t="str">
            <v>RENCANA ANGGARAN BIAYA  (RAB)</v>
          </cell>
        </row>
      </sheetData>
      <sheetData sheetId="2175">
        <row r="2">
          <cell r="B2" t="str">
            <v>RENCANA ANGGARAN BIAYA  (RAB)</v>
          </cell>
        </row>
      </sheetData>
      <sheetData sheetId="2176"/>
      <sheetData sheetId="2177"/>
      <sheetData sheetId="2178"/>
      <sheetData sheetId="2179"/>
      <sheetData sheetId="2180"/>
      <sheetData sheetId="2181">
        <row r="2">
          <cell r="B2" t="str">
            <v>RENCANA ANGGARAN BIAYA  (RAB)</v>
          </cell>
        </row>
      </sheetData>
      <sheetData sheetId="2182"/>
      <sheetData sheetId="2183">
        <row r="2">
          <cell r="B2" t="str">
            <v>RENCANA ANGGARAN BIAYA  (RAB)</v>
          </cell>
        </row>
      </sheetData>
      <sheetData sheetId="2184"/>
      <sheetData sheetId="2185"/>
      <sheetData sheetId="2186">
        <row r="2">
          <cell r="B2" t="str">
            <v>RENCANA ANGGARAN BIAYA  (RAB)</v>
          </cell>
        </row>
      </sheetData>
      <sheetData sheetId="2187">
        <row r="2">
          <cell r="B2" t="str">
            <v>RENCANA ANGGARAN BIAYA  (RAB)</v>
          </cell>
        </row>
      </sheetData>
      <sheetData sheetId="2188"/>
      <sheetData sheetId="2189">
        <row r="2">
          <cell r="B2" t="str">
            <v>RENCANA ANGGARAN BIAYA  (RAB)</v>
          </cell>
        </row>
      </sheetData>
      <sheetData sheetId="2190">
        <row r="2">
          <cell r="B2" t="str">
            <v>RENCANA ANGGARAN BIAYA  (RAB)</v>
          </cell>
        </row>
      </sheetData>
      <sheetData sheetId="2191"/>
      <sheetData sheetId="2192">
        <row r="2">
          <cell r="B2" t="str">
            <v>RENCANA ANGGARAN BIAYA  (RAB)</v>
          </cell>
        </row>
      </sheetData>
      <sheetData sheetId="2193">
        <row r="2">
          <cell r="B2" t="str">
            <v>RENCANA ANGGARAN BIAYA  (RAB)</v>
          </cell>
        </row>
      </sheetData>
      <sheetData sheetId="2194"/>
      <sheetData sheetId="2195"/>
      <sheetData sheetId="2196"/>
      <sheetData sheetId="2197"/>
      <sheetData sheetId="2198"/>
      <sheetData sheetId="2199">
        <row r="2">
          <cell r="B2" t="str">
            <v>RENCANA ANGGARAN BIAYA  (RAB)</v>
          </cell>
        </row>
      </sheetData>
      <sheetData sheetId="2200">
        <row r="2">
          <cell r="B2" t="str">
            <v>RENCANA ANGGARAN BIAYA  (RAB)</v>
          </cell>
        </row>
      </sheetData>
      <sheetData sheetId="2201">
        <row r="2">
          <cell r="B2" t="str">
            <v>RENCANA ANGGARAN BIAYA  (RAB)</v>
          </cell>
        </row>
      </sheetData>
      <sheetData sheetId="2202"/>
      <sheetData sheetId="2203">
        <row r="2">
          <cell r="B2" t="str">
            <v>RENCANA ANGGARAN BIAYA  (RAB)</v>
          </cell>
        </row>
      </sheetData>
      <sheetData sheetId="2204"/>
      <sheetData sheetId="2205">
        <row r="2">
          <cell r="B2" t="str">
            <v>RENCANA ANGGARAN BIAYA  (RAB)</v>
          </cell>
        </row>
      </sheetData>
      <sheetData sheetId="2206">
        <row r="2">
          <cell r="B2" t="str">
            <v>RENCANA ANGGARAN BIAYA  (RAB)</v>
          </cell>
        </row>
      </sheetData>
      <sheetData sheetId="2207"/>
      <sheetData sheetId="2208">
        <row r="2">
          <cell r="B2" t="str">
            <v>RENCANA ANGGARAN BIAYA  (RAB)</v>
          </cell>
        </row>
      </sheetData>
      <sheetData sheetId="2209"/>
      <sheetData sheetId="2210"/>
      <sheetData sheetId="2211">
        <row r="2">
          <cell r="B2" t="str">
            <v>RENCANA ANGGARAN BIAYA  (RAB)</v>
          </cell>
        </row>
      </sheetData>
      <sheetData sheetId="2212"/>
      <sheetData sheetId="2213"/>
      <sheetData sheetId="2214"/>
      <sheetData sheetId="2215"/>
      <sheetData sheetId="2216"/>
      <sheetData sheetId="2217"/>
      <sheetData sheetId="2218"/>
      <sheetData sheetId="2219"/>
      <sheetData sheetId="2220"/>
      <sheetData sheetId="2221"/>
      <sheetData sheetId="2222">
        <row r="2">
          <cell r="B2" t="str">
            <v>RENCANA ANGGARAN BIAYA  (RAB)</v>
          </cell>
        </row>
      </sheetData>
      <sheetData sheetId="2223"/>
      <sheetData sheetId="2224"/>
      <sheetData sheetId="2225">
        <row r="2">
          <cell r="B2" t="str">
            <v>RENCANA ANGGARAN BIAYA  (RAB)</v>
          </cell>
        </row>
      </sheetData>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sheetData sheetId="2520"/>
      <sheetData sheetId="2521">
        <row r="2">
          <cell r="B2" t="str">
            <v>RENCANA ANGGARAN BIAYA  (RAB)</v>
          </cell>
        </row>
      </sheetData>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refreshError="1"/>
      <sheetData sheetId="4770" refreshError="1"/>
      <sheetData sheetId="4771" refreshError="1"/>
      <sheetData sheetId="4772" refreshError="1"/>
      <sheetData sheetId="4773" refreshError="1"/>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refreshError="1"/>
      <sheetData sheetId="5239" refreshError="1"/>
      <sheetData sheetId="5240" refreshError="1"/>
      <sheetData sheetId="5241"/>
      <sheetData sheetId="5242"/>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sheetData sheetId="5264"/>
      <sheetData sheetId="5265"/>
      <sheetData sheetId="5266"/>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sheetData sheetId="6299"/>
      <sheetData sheetId="6300" refreshError="1"/>
      <sheetData sheetId="6301" refreshError="1"/>
      <sheetData sheetId="6302" refreshError="1"/>
      <sheetData sheetId="6303" refreshError="1"/>
      <sheetData sheetId="6304" refreshError="1"/>
      <sheetData sheetId="6305" refreshError="1"/>
      <sheetData sheetId="6306" refreshError="1"/>
      <sheetData sheetId="6307" refreshError="1"/>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efreshError="1"/>
      <sheetData sheetId="6327" refreshError="1"/>
      <sheetData sheetId="6328" refreshError="1"/>
      <sheetData sheetId="6329" refreshError="1"/>
      <sheetData sheetId="6330" refreshError="1"/>
      <sheetData sheetId="6331" refreshError="1"/>
      <sheetData sheetId="6332" refreshError="1"/>
      <sheetData sheetId="6333" refreshError="1"/>
      <sheetData sheetId="6334" refreshError="1"/>
      <sheetData sheetId="6335" refreshError="1"/>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sheetData sheetId="6350"/>
      <sheetData sheetId="6351"/>
      <sheetData sheetId="6352"/>
      <sheetData sheetId="6353"/>
      <sheetData sheetId="6354" refreshError="1"/>
      <sheetData sheetId="6355" refreshError="1"/>
      <sheetData sheetId="6356" refreshError="1"/>
      <sheetData sheetId="6357"/>
      <sheetData sheetId="6358" refreshError="1"/>
      <sheetData sheetId="6359" refreshError="1"/>
      <sheetData sheetId="6360" refreshError="1"/>
      <sheetData sheetId="6361" refreshError="1"/>
      <sheetData sheetId="6362" refreshError="1"/>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refreshError="1"/>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refreshError="1"/>
      <sheetData sheetId="7421" refreshError="1"/>
      <sheetData sheetId="7422"/>
      <sheetData sheetId="7423"/>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refreshError="1"/>
      <sheetData sheetId="8058" refreshError="1"/>
      <sheetData sheetId="8059" refreshError="1"/>
      <sheetData sheetId="8060" refreshError="1"/>
      <sheetData sheetId="8061" refreshError="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sheetData sheetId="8618"/>
      <sheetData sheetId="8619"/>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det-RM"/>
      <sheetName val="4-Basic Price"/>
      <sheetName val="BOQ"/>
      <sheetName val="5-ALAT(1)"/>
      <sheetName val="Rekap"/>
      <sheetName val="OpRev"/>
      <sheetName val="Taxation"/>
      <sheetName val="4-Basic_Price"/>
      <sheetName val="4-Basic_Price1"/>
      <sheetName val="4-Basic_Price2"/>
      <sheetName val="FinAsmp"/>
      <sheetName val="Price"/>
      <sheetName val="GenAsmp"/>
      <sheetName val="CpEx"/>
      <sheetName val="4-Basic_Price3"/>
      <sheetName val="4-Basic_Price4"/>
      <sheetName val="VD-01.8"/>
      <sheetName val="Trading Statement"/>
      <sheetName val="其他货币资金.dbf"/>
      <sheetName val="银行存款.dbf"/>
      <sheetName val="VD-01_8"/>
      <sheetName val="4-Basic_Price5"/>
      <sheetName val="VD-01_81"/>
      <sheetName val="Trading_Statement"/>
      <sheetName val="其他货币资金_dbf"/>
      <sheetName val="银行存款_db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nce"/>
      <sheetName val="Seedling Cost"/>
      <sheetName val="Detail  Variance"/>
      <sheetName val="Delivery By Species"/>
      <sheetName val="Monthly "/>
      <sheetName val="Summary all"/>
      <sheetName val="Summary CN"/>
      <sheetName val="KCN"/>
      <sheetName val="Dtil KCN "/>
      <sheetName val="PCN"/>
      <sheetName val="Dtl PCN"/>
      <sheetName val="BCN"/>
      <sheetName val="Dtl BCN"/>
      <sheetName val="Del SAP"/>
      <sheetName val="Summary SN"/>
      <sheetName val="PPD"/>
      <sheetName val="Dtl PPD"/>
      <sheetName val="TPK V"/>
      <sheetName val="Dtl TPK V"/>
      <sheetName val="Teso"/>
      <sheetName val="Dtl Tso"/>
      <sheetName val="Srp"/>
      <sheetName val="Dtl Srp"/>
      <sheetName val="Bys"/>
      <sheetName val="Dtl bys "/>
      <sheetName val="BRM"/>
      <sheetName val="Dtl BRm"/>
      <sheetName val="prod"/>
      <sheetName val="Fiesta"/>
      <sheetName val="Resume &amp; Forecast"/>
      <sheetName val="LAR-DATA"/>
      <sheetName val="Attn"/>
      <sheetName val="OKTOBER TARGET"/>
      <sheetName val="30"/>
      <sheetName val="Summary Incl DHM-SAK-MTI"/>
      <sheetName val="Seedling_Cost"/>
      <sheetName val="Detail__Variance"/>
      <sheetName val="Delivery_By_Species"/>
      <sheetName val="Monthly_"/>
      <sheetName val="Summary_all"/>
      <sheetName val="Summary_CN"/>
      <sheetName val="Dtil_KCN_"/>
      <sheetName val="Dtl_PCN"/>
      <sheetName val="Dtl_BCN"/>
      <sheetName val="Del_SAP"/>
      <sheetName val="Summary_SN"/>
      <sheetName val="Dtl_PPD"/>
      <sheetName val="TPK_V"/>
      <sheetName val="Dtl_TPK_V"/>
      <sheetName val="Dtl_Tso"/>
      <sheetName val="Dtl_Srp"/>
      <sheetName val="Dtl_bys_"/>
      <sheetName val="Dtl_BRm"/>
    </sheetNames>
    <sheetDataSet>
      <sheetData sheetId="0" refreshError="1"/>
      <sheetData sheetId="1" refreshError="1"/>
      <sheetData sheetId="2" refreshError="1"/>
      <sheetData sheetId="3" refreshError="1"/>
      <sheetData sheetId="4">
        <row r="7">
          <cell r="E7">
            <v>11011674</v>
          </cell>
        </row>
      </sheetData>
      <sheetData sheetId="5" refreshError="1"/>
      <sheetData sheetId="6" refreshError="1"/>
      <sheetData sheetId="7">
        <row r="2">
          <cell r="C2" t="str">
            <v>Acacia Crassicarpha</v>
          </cell>
        </row>
      </sheetData>
      <sheetData sheetId="8" refreshError="1"/>
      <sheetData sheetId="9">
        <row r="2">
          <cell r="C2" t="str">
            <v>Acacia Crassicarpha</v>
          </cell>
        </row>
      </sheetData>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ow r="7">
          <cell r="E7">
            <v>11011674</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Volume Sheets"/>
      <sheetName val="Volume Action Plan"/>
      <sheetName val="89%"/>
      <sheetName val="86%"/>
      <sheetName val="SUMMARY_89%"/>
      <sheetName val="Plan6"/>
      <sheetName val="Produção"/>
      <sheetName val="Industrial"/>
      <sheetName val="Fixed Cost"/>
      <sheetName val="Wood Sheets"/>
      <sheetName val="Wood Cost Action PLan"/>
      <sheetName val="Wood Cost Actual_Set"/>
      <sheetName val="Wood Cost Actual_Oct"/>
      <sheetName val="Procurement"/>
      <sheetName val="Supply Chain"/>
      <sheetName val="Validation"/>
      <sheetName val="Volume_Sheets"/>
      <sheetName val="Volume_Action_Plan"/>
      <sheetName val="Fixed_Cost"/>
      <sheetName val="Wood_Sheets"/>
      <sheetName val="Wood_Cost_Action_PLan"/>
      <sheetName val="Wood_Cost_Actual_Set"/>
      <sheetName val="Wood_Cost_Actual_Oct"/>
      <sheetName val="Supply_Chain"/>
      <sheetName val="Volume_Sheets1"/>
      <sheetName val="Volume_Action_Plan1"/>
      <sheetName val="Fixed_Cost1"/>
      <sheetName val="Wood_Sheets1"/>
      <sheetName val="Wood_Cost_Action_PLan1"/>
      <sheetName val="Wood_Cost_Actual_Set1"/>
      <sheetName val="Wood_Cost_Actual_Oct1"/>
      <sheetName val="Supply_Chain1"/>
      <sheetName val="Volume_Sheets2"/>
      <sheetName val="Volume_Action_Plan2"/>
      <sheetName val="Fixed_Cost2"/>
      <sheetName val="Wood_Sheets2"/>
      <sheetName val="Wood_Cost_Action_PLan2"/>
      <sheetName val="Wood_Cost_Actual_Set2"/>
      <sheetName val="Wood_Cost_Actual_Oct2"/>
      <sheetName val="Supply_Chain2"/>
      <sheetName val="SAIV_86_A_96"/>
      <sheetName val="Volume_Sheets3"/>
      <sheetName val="Volume_Action_Plan3"/>
      <sheetName val="Fixed_Cost3"/>
      <sheetName val="Wood_Sheets3"/>
      <sheetName val="Wood_Cost_Action_PLan3"/>
      <sheetName val="Wood_Cost_Actual_Set3"/>
      <sheetName val="Wood_Cost_Actual_Oct3"/>
      <sheetName val="Supply_Chain3"/>
      <sheetName val="Volume_Sheets4"/>
      <sheetName val="Volume_Action_Plan4"/>
      <sheetName val="Fixed_Cost4"/>
      <sheetName val="Wood_Sheets4"/>
      <sheetName val="Wood_Cost_Action_PLan4"/>
      <sheetName val="Wood_Cost_Actual_Set4"/>
      <sheetName val="Wood_Cost_Actual_Oct4"/>
      <sheetName val="Supply_Chain4"/>
      <sheetName val="prod"/>
      <sheetName val="Volume_Sheets5"/>
      <sheetName val="Volume_Action_Plan5"/>
      <sheetName val="Fixed_Cost5"/>
      <sheetName val="Wood_Sheets5"/>
      <sheetName val="Wood_Cost_Action_PLan5"/>
      <sheetName val="Wood_Cost_Actual_Set5"/>
      <sheetName val="Wood_Cost_Actual_Oct5"/>
      <sheetName val="Supply_Chain5"/>
      <sheetName val="4334-Summary"/>
      <sheetName val="Expense Summary"/>
      <sheetName val="Volume_Sheets6"/>
      <sheetName val="Volume_Action_Plan6"/>
      <sheetName val="Fixed_Cost6"/>
      <sheetName val="Wood_Sheets6"/>
      <sheetName val="Wood_Cost_Action_PLan6"/>
      <sheetName val="Wood_Cost_Actual_Set6"/>
      <sheetName val="Wood_Cost_Actual_Oct6"/>
      <sheetName val="Supply_Chain6"/>
      <sheetName val="Expense_Summary"/>
      <sheetName val="Volume_Sheets7"/>
      <sheetName val="Volume_Action_Plan7"/>
      <sheetName val="Fixed_Cost7"/>
      <sheetName val="Wood_Sheets7"/>
      <sheetName val="Wood_Cost_Action_PLan7"/>
      <sheetName val="Wood_Cost_Actual_Set7"/>
      <sheetName val="Wood_Cost_Actual_Oct7"/>
      <sheetName val="Supply_Chain7"/>
      <sheetName val="Expense_Summary1"/>
      <sheetName val="Volume_Sheets8"/>
      <sheetName val="Volume_Action_Plan8"/>
      <sheetName val="Fixed_Cost8"/>
      <sheetName val="Wood_Sheets8"/>
      <sheetName val="Wood_Cost_Action_PLan8"/>
      <sheetName val="Wood_Cost_Actual_Set8"/>
      <sheetName val="Wood_Cost_Actual_Oct8"/>
      <sheetName val="Supply_Chain8"/>
      <sheetName val="Expense_Summary2"/>
      <sheetName val="Volume_Sheets9"/>
      <sheetName val="Volume_Action_Plan9"/>
      <sheetName val="Fixed_Cost9"/>
      <sheetName val="Wood_Sheets9"/>
      <sheetName val="Wood_Cost_Action_PLan9"/>
      <sheetName val="Wood_Cost_Actual_Set9"/>
      <sheetName val="Wood_Cost_Actual_Oct9"/>
      <sheetName val="Supply_Chain9"/>
      <sheetName val="Expense_Summary3"/>
      <sheetName val="Volume_Sheets10"/>
      <sheetName val="Volume_Action_Plan10"/>
      <sheetName val="Fixed_Cost10"/>
      <sheetName val="Wood_Sheets10"/>
      <sheetName val="Wood_Cost_Action_PLan10"/>
      <sheetName val="Wood_Cost_Actual_Set10"/>
      <sheetName val="Wood_Cost_Actual_Oct10"/>
      <sheetName val="Supply_Chain10"/>
      <sheetName val="Expense_Summary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AL08-09"/>
      <sheetName val="HAL36-37"/>
      <sheetName val="HAL38"/>
      <sheetName val="HAL39"/>
      <sheetName val="Sheet7"/>
      <sheetName val="HAL34-35"/>
      <sheetName val="TDKPROD"/>
      <sheetName val="HAL12"/>
      <sheetName val="HAL03-05"/>
      <sheetName val="HAL02"/>
      <sheetName val="HAL42"/>
      <sheetName val="HAL40"/>
      <sheetName val="HAL29-30"/>
      <sheetName val="HAL49"/>
      <sheetName val="HAL48"/>
      <sheetName val="HAL47"/>
      <sheetName val="HAL46"/>
      <sheetName val="HAL11"/>
      <sheetName val="HAL43-43B&amp;44"/>
      <sheetName val="HAL 31-33A"/>
      <sheetName val="DISI"/>
      <sheetName val="HAL50 -50A"/>
      <sheetName val="HAL01"/>
      <sheetName val="HAL45-45A"/>
      <sheetName val="HAL10"/>
      <sheetName val="VINTHIA"/>
      <sheetName val="HAL_31-33A"/>
      <sheetName val="HAL50_-50A"/>
      <sheetName val="DAT-2"/>
      <sheetName val="INDIRECT DETAIL"/>
      <sheetName val="#REF"/>
      <sheetName val="INDRCT DTL"/>
      <sheetName val="Upah SKUB"/>
      <sheetName val="HAL_31-33A1"/>
      <sheetName val="HAL50_-50A1"/>
      <sheetName val="SAP-KAB &amp; PAN-Buil"/>
      <sheetName val="CPO 16-9-TID "/>
      <sheetName val="MASTER_INPUT"/>
      <sheetName val="Petunjuk Pengisian"/>
      <sheetName val="Resume"/>
      <sheetName val="FAS 01-WIL-KBN"/>
      <sheetName val="FAS 02-MUTASI"/>
      <sheetName val="FAS 03-BUL"/>
      <sheetName val="FPROD-01-KBN"/>
      <sheetName val="F.PROD-WIL-INPLAS-01"/>
      <sheetName val="F.PROD-WIL-INPLAS-02"/>
      <sheetName val="F.PROD-KBN-02"/>
      <sheetName val="FPROD-03-PER BLOK (1)"/>
      <sheetName val="F.PROD BUL KBN-04"/>
      <sheetName val="FPROD BUL WIL-05"/>
      <sheetName val="F.MPP-WIL-02"/>
      <sheetName val="F.MPP-DIV-03"/>
      <sheetName val="F.AKT-01"/>
      <sheetName val="F.MPP-01"/>
      <sheetName val="F.UPAH RATA2 KHT-01"/>
      <sheetName val="F.AKT-01 Orig"/>
      <sheetName val="Upah Rata2"/>
      <sheetName val="DETAIL"/>
      <sheetName val="TBM"/>
      <sheetName val="P21-1"/>
      <sheetName val="TBM-"/>
      <sheetName val="Source"/>
      <sheetName val="AKTIVA"/>
      <sheetName val="Data Master"/>
      <sheetName val="Master Unit Usaha"/>
      <sheetName val="grafik-2000"/>
      <sheetName val="grafik-99"/>
      <sheetName val="grafik-98"/>
      <sheetName val="grafik-97"/>
      <sheetName val="data-hujan"/>
      <sheetName val="data_hujan"/>
      <sheetName val="12"/>
      <sheetName val="08 Jan 2005"/>
      <sheetName val="15 Jan 2005"/>
      <sheetName val="22 Jan 2005"/>
      <sheetName val="29 Jan "/>
      <sheetName val="05 Jan"/>
      <sheetName val="16 Feb 04"/>
      <sheetName val="23 Feb 04 "/>
      <sheetName val="01 Mar 04"/>
      <sheetName val="08 Mar 04 "/>
      <sheetName val="15 Mar 04"/>
      <sheetName val="22  Mar 04"/>
      <sheetName val="28  Mar 04"/>
      <sheetName val="03 April 04 "/>
      <sheetName val="10 April 04 "/>
      <sheetName val="17 April 04  "/>
      <sheetName val="17 April 04 edit"/>
      <sheetName val="24 April 04 "/>
      <sheetName val="24 April 04 edit"/>
      <sheetName val="01 Mei 04"/>
      <sheetName val="08 Mei 04"/>
      <sheetName val="15 Mei 04"/>
      <sheetName val="22 Mei 04 "/>
      <sheetName val="29 Mei 04 "/>
      <sheetName val="05 Juni 04"/>
      <sheetName val="12 Juni 04 "/>
      <sheetName val="19 Juni 04  "/>
      <sheetName val="26 Juni 04 "/>
      <sheetName val=" 30 Juni 04 "/>
      <sheetName val=" 03 Juli 04  "/>
      <sheetName val=" 10 Juli 04   "/>
      <sheetName val=" 17 Juli 04 "/>
      <sheetName val="10 Juli 04 Penyesuaian"/>
      <sheetName val="17 Juli 04 Penyesuaian"/>
      <sheetName val=" 24 Juli 04    "/>
      <sheetName val=" 31 Juli 04 "/>
      <sheetName val="07 Agustus 04"/>
      <sheetName val="14 Agustus 04 "/>
      <sheetName val="22 Agustus 04 "/>
      <sheetName val="28 Agustus 04  "/>
      <sheetName val="Progres"/>
      <sheetName val="DAT_1"/>
      <sheetName val="April"/>
      <sheetName val="K.025CPO-09"/>
      <sheetName val="WP "/>
      <sheetName val="K001-PK-09"/>
      <sheetName val="K.002CPO"/>
      <sheetName val="K.026CPO08"/>
      <sheetName val="MUTU BUAH"/>
      <sheetName val="Pk prod"/>
      <sheetName val="Dumtk"/>
      <sheetName val="08_Jan_2005"/>
      <sheetName val="15_Jan_2005"/>
      <sheetName val="22_Jan_2005"/>
      <sheetName val="29_Jan_"/>
      <sheetName val="05_Jan"/>
      <sheetName val="16_Feb_04"/>
      <sheetName val="23_Feb_04_"/>
      <sheetName val="01_Mar_04"/>
      <sheetName val="08_Mar_04_"/>
      <sheetName val="15_Mar_04"/>
      <sheetName val="22__Mar_04"/>
      <sheetName val="28__Mar_04"/>
      <sheetName val="03_April_04_"/>
      <sheetName val="10_April_04_"/>
      <sheetName val="17_April_04__"/>
      <sheetName val="17_April_04_edit"/>
      <sheetName val="24_April_04_"/>
      <sheetName val="24_April_04_edit"/>
      <sheetName val="01_Mei_04"/>
      <sheetName val="08_Mei_04"/>
      <sheetName val="15_Mei_04"/>
      <sheetName val="22_Mei_04_"/>
      <sheetName val="29_Mei_04_"/>
      <sheetName val="05_Juni_04"/>
      <sheetName val="12_Juni_04_"/>
      <sheetName val="19_Juni_04__"/>
      <sheetName val="26_Juni_04_"/>
      <sheetName val="_30_Juni_04_"/>
      <sheetName val="_03_Juli_04__"/>
      <sheetName val="_10_Juli_04___"/>
      <sheetName val="_17_Juli_04_"/>
      <sheetName val="10_Juli_04_Penyesuaian"/>
      <sheetName val="17_Juli_04_Penyesuaian"/>
      <sheetName val="_24_Juli_04____"/>
      <sheetName val="_31_Juli_04_"/>
      <sheetName val="07_Agustus_04"/>
      <sheetName val="14_Agustus_04_"/>
      <sheetName val="22_Agustus_04_"/>
      <sheetName val="28_Agustus_04__"/>
      <sheetName val="K_025CPO-09"/>
      <sheetName val="WP_"/>
      <sheetName val="K_002CPO"/>
      <sheetName val="K_026CPO08"/>
      <sheetName val="DIRECT COST"/>
      <sheetName val="97EST021"/>
      <sheetName val="NK Oct'11"/>
      <sheetName val="08_Jan_20051"/>
      <sheetName val="15_Jan_20051"/>
      <sheetName val="22_Jan_20051"/>
      <sheetName val="29_Jan_1"/>
      <sheetName val="05_Jan1"/>
      <sheetName val="16_Feb_041"/>
      <sheetName val="23_Feb_04_1"/>
      <sheetName val="01_Mar_041"/>
      <sheetName val="08_Mar_04_1"/>
      <sheetName val="15_Mar_041"/>
      <sheetName val="22__Mar_041"/>
      <sheetName val="28__Mar_041"/>
      <sheetName val="03_April_04_1"/>
      <sheetName val="10_April_04_1"/>
      <sheetName val="17_April_04__1"/>
      <sheetName val="17_April_04_edit1"/>
      <sheetName val="24_April_04_1"/>
      <sheetName val="24_April_04_edit1"/>
      <sheetName val="01_Mei_041"/>
      <sheetName val="08_Mei_041"/>
      <sheetName val="15_Mei_041"/>
      <sheetName val="22_Mei_04_1"/>
      <sheetName val="29_Mei_04_1"/>
      <sheetName val="05_Juni_041"/>
      <sheetName val="12_Juni_04_1"/>
      <sheetName val="19_Juni_04__1"/>
      <sheetName val="26_Juni_04_1"/>
      <sheetName val="_30_Juni_04_1"/>
      <sheetName val="_03_Juli_04__1"/>
      <sheetName val="_10_Juli_04___1"/>
      <sheetName val="_17_Juli_04_1"/>
      <sheetName val="10_Juli_04_Penyesuaian1"/>
      <sheetName val="17_Juli_04_Penyesuaian1"/>
      <sheetName val="_24_Juli_04____1"/>
      <sheetName val="_31_Juli_04_1"/>
      <sheetName val="07_Agustus_041"/>
      <sheetName val="14_Agustus_04_1"/>
      <sheetName val="22_Agustus_04_1"/>
      <sheetName val="28_Agustus_04__1"/>
      <sheetName val="K_025CPO-091"/>
      <sheetName val="WP_1"/>
      <sheetName val="K_002CPO1"/>
      <sheetName val="K_026CPO081"/>
      <sheetName val="MUTU_BUAH"/>
      <sheetName val="INDIRECT_DETAIL"/>
      <sheetName val="Pk_prod"/>
      <sheetName val="DIRECT_COST"/>
      <sheetName val="OPR-99"/>
      <sheetName val="JSiar"/>
      <sheetName val="Ex_Rate"/>
      <sheetName val="KGP Thp I"/>
      <sheetName val="KGP Thp II"/>
      <sheetName val="Book1"/>
      <sheetName val="Akomodasi"/>
      <sheetName val="Daftar Harga Barang"/>
      <sheetName val="F"/>
      <sheetName val="WIL 1"/>
      <sheetName val="MM.PAGE-2.X"/>
      <sheetName val="BAB-1"/>
      <sheetName val="REKAP EST PROD 13 edt"/>
      <sheetName val="36"/>
      <sheetName val="aktual"/>
      <sheetName val="Global"/>
      <sheetName val="Asumsi"/>
      <sheetName val="ocean voyage"/>
      <sheetName val="2002"/>
      <sheetName val="PO"/>
      <sheetName val="FISIK RAB 2000"/>
      <sheetName val="Karung"/>
      <sheetName val="PBG_2"/>
      <sheetName val="Cover"/>
      <sheetName val="Daftar isi"/>
      <sheetName val="Libur"/>
      <sheetName val="MPP"/>
      <sheetName val="Lbr Sched."/>
      <sheetName val="SKU BUL."/>
      <sheetName val="SKU-HAR."/>
      <sheetName val="SKU KHT"/>
      <sheetName val="LBR SLR DTL"/>
      <sheetName val="LEMBUR 2007"/>
      <sheetName val="Prod.smry"/>
      <sheetName val="Rekap Biaya"/>
      <sheetName val="Expens&amp;Rnue (2)"/>
      <sheetName val="DIRECT SMR"/>
      <sheetName val="DIRECT DETAIL"/>
      <sheetName val="INDIRECT SMR"/>
      <sheetName val="INDIRECT COST"/>
      <sheetName val="SE SMR"/>
      <sheetName val="SE COST"/>
      <sheetName val="SE Detail"/>
      <sheetName val="CAPITAL2007"/>
      <sheetName val="TRANS PWR "/>
      <sheetName val="TRANS VEHICL"/>
      <sheetName val="TRANS WATER"/>
      <sheetName val="TRANS WORKM&amp;R"/>
      <sheetName val="TRANS RMH"/>
      <sheetName val="TRANS ALT BERAT"/>
      <sheetName val="_43_9_1"/>
      <sheetName val="CPO Feb-Mar"/>
      <sheetName val="CPO-Mei"/>
      <sheetName val="CPO Juni"/>
      <sheetName val="Per Transportir"/>
      <sheetName val="CPO Juli-TID"/>
      <sheetName val="CPO Juli-Orgnl"/>
      <sheetName val="BAST CPO-7"/>
      <sheetName val="CPO Agst-Orgnl"/>
      <sheetName val="CPO Agsts TID"/>
      <sheetName val="BAST CPO-8"/>
      <sheetName val="CPO 26-8-Orgnl"/>
      <sheetName val="CPO 26-8-TID"/>
      <sheetName val="BAST CPO-26-8"/>
      <sheetName val="Pemakaian Solar 26-8"/>
      <sheetName val="CPO 5-9-Orgnl "/>
      <sheetName val="CPO 5-9-TID"/>
      <sheetName val="BAST CPO-5-9 "/>
      <sheetName val="Pemakaian Solar 5-9 "/>
      <sheetName val="CPO 16-9-TID Orl"/>
      <sheetName val="BAST CPO-16-9 HP"/>
      <sheetName val="BAST CPO-16-9 SM"/>
      <sheetName val="Pemakaian Solar 16-9 "/>
      <sheetName val="CPO 6-10-TID Orl"/>
      <sheetName val="CPO 6-10-TID"/>
      <sheetName val="BAST CPO-6-10 HP"/>
      <sheetName val="BAST CPO-6-10 SM"/>
      <sheetName val="Pemakaian Solar 6-10"/>
      <sheetName val="CPO 27-10-Orgnl"/>
      <sheetName val="BAST CPO-27-10 SM"/>
      <sheetName val="BAST CPO-27-10 HP"/>
      <sheetName val="kmb"/>
      <sheetName val="Pemakaian Solar 27-10"/>
      <sheetName val="CPO 9-11-Orgnl "/>
      <sheetName val="BAST CPO-9-11 SM"/>
      <sheetName val="BAST CPO-9-11 HP"/>
      <sheetName val="kmb 9-11-04"/>
      <sheetName val="Pemakaian Solar 9-11"/>
      <sheetName val="CPO 7-12-Orgnl"/>
      <sheetName val="BAST CPO-7-12 SM"/>
      <sheetName val="BAST CPO-7-12 HP"/>
      <sheetName val="KMB 7-12-04"/>
      <sheetName val="Pemakaian Solar 7-12"/>
      <sheetName val="Sheet8"/>
      <sheetName val="Sheet13"/>
      <sheetName val="Sheet27"/>
      <sheetName val="Sheet28"/>
      <sheetName val="Sheet29"/>
      <sheetName val="Sheet30"/>
      <sheetName val="Sheet17"/>
      <sheetName val="Sheet18"/>
      <sheetName val="Sheet19"/>
      <sheetName val="Sheet20"/>
      <sheetName val="Sheet21"/>
      <sheetName val="Sheet22"/>
      <sheetName val="Sheet23"/>
      <sheetName val="Sheet24"/>
      <sheetName val="Sheet25"/>
      <sheetName val="Sheet26"/>
      <sheetName val="Sheet14"/>
      <sheetName val="Sheet15"/>
      <sheetName val="Sheet16"/>
      <sheetName val="Sheet9"/>
      <sheetName val="Sheet10"/>
      <sheetName val="Sheet11"/>
      <sheetName val="Sheet12"/>
      <sheetName val="Sheet5"/>
      <sheetName val="Sheet6"/>
      <sheetName val="Sheet3"/>
      <sheetName val="Sheet2"/>
      <sheetName val="CH"/>
      <sheetName val="Premi Iuran"/>
      <sheetName val="Master"/>
      <sheetName val="Afd-1"/>
      <sheetName val="BP61"/>
      <sheetName val="BP43"/>
      <sheetName val="PREMI"/>
      <sheetName val="HAL_31-33A2"/>
      <sheetName val="HAL50_-50A2"/>
      <sheetName val="INDRCT_DTL"/>
      <sheetName val="Upah_SKUB"/>
      <sheetName val="CPO_16-9-TID_"/>
      <sheetName val="Petunjuk_Pengisian"/>
      <sheetName val="FAS_01-WIL-KBN"/>
      <sheetName val="FAS_02-MUTASI"/>
      <sheetName val="FAS_03-BUL"/>
      <sheetName val="F_PROD-WIL-INPLAS-01"/>
      <sheetName val="F_PROD-WIL-INPLAS-02"/>
      <sheetName val="F_PROD-KBN-02"/>
      <sheetName val="FPROD-03-PER_BLOK_(1)"/>
      <sheetName val="F_PROD_BUL_KBN-04"/>
      <sheetName val="FPROD_BUL_WIL-05"/>
      <sheetName val="F_MPP-WIL-02"/>
      <sheetName val="F_MPP-DIV-03"/>
      <sheetName val="F_AKT-01"/>
      <sheetName val="F_MPP-01"/>
      <sheetName val="F_UPAH_RATA2_KHT-01"/>
      <sheetName val="F_AKT-01_Orig"/>
      <sheetName val="Upah_Rata2"/>
      <sheetName val="SAP-KAB_&amp;_PAN-Buil"/>
      <sheetName val="Data_Master"/>
      <sheetName val="Teso"/>
      <sheetName val="AKTIVA1TB"/>
      <sheetName val="13"/>
      <sheetName val="8"/>
      <sheetName val="Dosis"/>
      <sheetName val="Noodles (assumptions)"/>
      <sheetName val="TBSv"/>
      <sheetName val="MILL-EXP"/>
      <sheetName val="Acc-12'02 Book II"/>
      <sheetName val="FF-3"/>
      <sheetName val="Attn"/>
      <sheetName val="XXXXXXXXXXXX"/>
      <sheetName val="1"/>
      <sheetName val="RK1"/>
      <sheetName val="MANU"/>
      <sheetName val="COGS"/>
      <sheetName val="Memb Schd"/>
      <sheetName val="DbKtr"/>
      <sheetName val="Sheet 1"/>
      <sheetName val="FF"/>
      <sheetName val="Jobcode"/>
      <sheetName val="PF-OFFICE"/>
      <sheetName val="OpRev"/>
      <sheetName val="Taxation"/>
      <sheetName val="Rate"/>
      <sheetName val="LAR-DATA"/>
      <sheetName val="材料汇总表"/>
      <sheetName val="asmp1"/>
      <sheetName val="JUL-14"/>
      <sheetName val="Asumsi Harga"/>
      <sheetName val="Running_Acc"/>
      <sheetName val="1."/>
      <sheetName val="DIV-1"/>
      <sheetName val="WACC (LB_Y)"/>
      <sheetName val="FRUN_01"/>
      <sheetName val="Form B-CF Legal"/>
      <sheetName val="Seting"/>
      <sheetName val="masuk"/>
      <sheetName val="Mst Real"/>
      <sheetName val="keluar"/>
      <sheetName val="Mutasi"/>
      <sheetName val="tabel"/>
      <sheetName val="EQL_1"/>
      <sheetName val="Cost Ctr"/>
      <sheetName val="Account"/>
      <sheetName val="Aresta"/>
      <sheetName val="INFO"/>
      <sheetName val="OKT"/>
      <sheetName val="HAL_31-33A3"/>
      <sheetName val="HAL50_-50A3"/>
      <sheetName val="INDIRECT_DETAIL1"/>
      <sheetName val="INDRCT_DTL1"/>
      <sheetName val="Upah_SKUB1"/>
      <sheetName val="SAP-KAB_&amp;_PAN-Buil1"/>
      <sheetName val="MM_PAGE-2_X"/>
      <sheetName val="CPO_16-9-TID_1"/>
      <sheetName val="Petunjuk_Pengisian1"/>
      <sheetName val="FAS_01-WIL-KBN1"/>
      <sheetName val="FAS_02-MUTASI1"/>
      <sheetName val="FAS_03-BUL1"/>
      <sheetName val="F_PROD-WIL-INPLAS-011"/>
      <sheetName val="F_PROD-WIL-INPLAS-021"/>
      <sheetName val="F_PROD-KBN-021"/>
      <sheetName val="FPROD-03-PER_BLOK_(1)1"/>
      <sheetName val="F_PROD_BUL_KBN-041"/>
      <sheetName val="FPROD_BUL_WIL-051"/>
      <sheetName val="F_MPP-WIL-021"/>
      <sheetName val="F_MPP-DIV-031"/>
      <sheetName val="F_AKT-011"/>
      <sheetName val="F_MPP-011"/>
      <sheetName val="F_UPAH_RATA2_KHT-011"/>
      <sheetName val="F_AKT-01_Orig1"/>
      <sheetName val="Upah_Rata21"/>
      <sheetName val="1_"/>
      <sheetName val="Premi_Iuran"/>
      <sheetName val="Data_Master1"/>
      <sheetName val="08_Jan_20052"/>
      <sheetName val="15_Jan_20052"/>
      <sheetName val="22_Jan_20052"/>
      <sheetName val="29_Jan_2"/>
      <sheetName val="05_Jan2"/>
      <sheetName val="16_Feb_042"/>
      <sheetName val="23_Feb_04_2"/>
      <sheetName val="01_Mar_042"/>
      <sheetName val="08_Mar_04_2"/>
      <sheetName val="15_Mar_042"/>
      <sheetName val="22__Mar_042"/>
      <sheetName val="28__Mar_042"/>
      <sheetName val="03_April_04_2"/>
      <sheetName val="10_April_04_2"/>
      <sheetName val="17_April_04__2"/>
      <sheetName val="17_April_04_edit2"/>
      <sheetName val="24_April_04_2"/>
      <sheetName val="24_April_04_edit2"/>
      <sheetName val="01_Mei_042"/>
      <sheetName val="08_Mei_042"/>
      <sheetName val="15_Mei_042"/>
      <sheetName val="22_Mei_04_2"/>
      <sheetName val="29_Mei_04_2"/>
      <sheetName val="05_Juni_042"/>
      <sheetName val="12_Juni_04_2"/>
      <sheetName val="19_Juni_04__2"/>
      <sheetName val="26_Juni_04_2"/>
      <sheetName val="_30_Juni_04_2"/>
      <sheetName val="_03_Juli_04__2"/>
      <sheetName val="_10_Juli_04___2"/>
      <sheetName val="_17_Juli_04_2"/>
      <sheetName val="10_Juli_04_Penyesuaian2"/>
      <sheetName val="17_Juli_04_Penyesuaian2"/>
      <sheetName val="_24_Juli_04____2"/>
      <sheetName val="_31_Juli_04_2"/>
      <sheetName val="07_Agustus_042"/>
      <sheetName val="14_Agustus_04_2"/>
      <sheetName val="22_Agustus_04_2"/>
      <sheetName val="28_Agustus_04__2"/>
      <sheetName val="K_025CPO-092"/>
      <sheetName val="WP_2"/>
      <sheetName val="K_002CPO2"/>
      <sheetName val="K_026CPO082"/>
      <sheetName val="MUTU_BUAH1"/>
      <sheetName val="Pk_prod1"/>
      <sheetName val="DIRECT_COST1"/>
      <sheetName val="NK_Oct'11"/>
      <sheetName val="KGP_Thp_I"/>
      <sheetName val="KGP_Thp_II"/>
      <sheetName val="Daftar_Harga_Barang"/>
      <sheetName val="WIL_1"/>
      <sheetName val="REKAP_EST_PROD_13_edt"/>
      <sheetName val="ocean_voyage"/>
      <sheetName val="FISIK_RAB_2000"/>
      <sheetName val="Daftar_isi"/>
      <sheetName val="Lbr_Sched_"/>
      <sheetName val="SKU_BUL_"/>
      <sheetName val="SKU-HAR_"/>
      <sheetName val="SKU_KHT"/>
      <sheetName val="LBR_SLR_DTL"/>
      <sheetName val="LEMBUR_2007"/>
      <sheetName val="Prod_smry"/>
      <sheetName val="Rekap_Biaya"/>
      <sheetName val="Expens&amp;Rnue_(2)"/>
      <sheetName val="DIRECT_SMR"/>
      <sheetName val="DIRECT_DETAIL"/>
      <sheetName val="INDIRECT_SMR"/>
      <sheetName val="INDIRECT_COST"/>
      <sheetName val="SE_SMR"/>
      <sheetName val="SE_COST"/>
      <sheetName val="SE_Detail"/>
      <sheetName val="TRANS_PWR_"/>
      <sheetName val="TRANS_VEHICL"/>
      <sheetName val="TRANS_WATER"/>
      <sheetName val="TRANS_WORKM&amp;R"/>
      <sheetName val="TRANS_RMH"/>
      <sheetName val="TRANS_ALT_BERAT"/>
      <sheetName val="Master_Unit_Usaha"/>
      <sheetName val="29 - Aset in progres"/>
      <sheetName val="27d - PPE - EST"/>
      <sheetName val="27c - PPE - KCP"/>
      <sheetName val="27b - PPE - MILL"/>
      <sheetName val="27a - PPE - RO"/>
      <sheetName val="8 - Notes BS"/>
      <sheetName val="10 - COGS"/>
      <sheetName val="13 - OPEX"/>
      <sheetName val="F1771-2"/>
      <sheetName val="June 2007"/>
      <sheetName val="Bln(1)"/>
      <sheetName val="Bln(2)"/>
      <sheetName val="Bln(3)"/>
      <sheetName val="Bln(4)"/>
      <sheetName val="PPT"/>
      <sheetName val="Jobsite Staff"/>
      <sheetName val="CPO_Feb-Mar"/>
      <sheetName val="CPO_Juni"/>
      <sheetName val="Per_Transportir"/>
      <sheetName val="CPO_Juli-TID"/>
      <sheetName val="CPO_Juli-Orgnl"/>
      <sheetName val="BAST_CPO-7"/>
      <sheetName val="CPO_Agst-Orgnl"/>
      <sheetName val="CPO_Agsts_TID"/>
      <sheetName val="BAST_CPO-8"/>
      <sheetName val="CPO_26-8-Orgnl"/>
      <sheetName val="CPO_26-8-TID"/>
      <sheetName val="BAST_CPO-26-8"/>
      <sheetName val="Pemakaian_Solar_26-8"/>
      <sheetName val="CPO_5-9-Orgnl_"/>
      <sheetName val="CPO_5-9-TID"/>
      <sheetName val="BAST_CPO-5-9_"/>
      <sheetName val="Pemakaian_Solar_5-9_"/>
      <sheetName val="CPO_16-9-TID_Orl"/>
      <sheetName val="BAST_CPO-16-9_HP"/>
      <sheetName val="BAST_CPO-16-9_SM"/>
      <sheetName val="Pemakaian_Solar_16-9_"/>
      <sheetName val="CPO_6-10-TID_Orl"/>
      <sheetName val="CPO_6-10-TID"/>
      <sheetName val="BAST_CPO-6-10_HP"/>
      <sheetName val="BAST_CPO-6-10_SM"/>
      <sheetName val="Pemakaian_Solar_6-10"/>
      <sheetName val="CPO_27-10-Orgnl"/>
      <sheetName val="BAST_CPO-27-10_SM"/>
      <sheetName val="BAST_CPO-27-10_HP"/>
      <sheetName val="Pemakaian_Solar_27-10"/>
      <sheetName val="CPO_9-11-Orgnl_"/>
      <sheetName val="BAST_CPO-9-11_SM"/>
      <sheetName val="BAST_CPO-9-11_HP"/>
      <sheetName val="kmb_9-11-04"/>
      <sheetName val="Pemakaian_Solar_9-11"/>
      <sheetName val="CPO_7-12-Orgnl"/>
      <sheetName val="BAST_CPO-7-12_SM"/>
      <sheetName val="BAST_CPO-7-12_HP"/>
      <sheetName val="KMB_7-12-04"/>
      <sheetName val="Pemakaian_Solar_7-12"/>
      <sheetName val="Sheet_1"/>
      <sheetName val="Noodles_(assumptions)"/>
      <sheetName val="Acc-12'02_Book_II"/>
      <sheetName val="Memb_Schd"/>
      <sheetName val="Asumsi_Harga"/>
      <sheetName val="WACC_(LB_Y)"/>
      <sheetName val="Form_B-CF_Legal"/>
      <sheetName val="Mst_Real"/>
      <sheetName val="94f"/>
      <sheetName val="C1 NOV"/>
      <sheetName val="Q-PC1"/>
      <sheetName val="Q-PC2"/>
      <sheetName val="PF-MACHINE"/>
      <sheetName val="PF-FURNITURE"/>
      <sheetName val="rot"/>
      <sheetName val="hkborong"/>
      <sheetName val="hkdinas"/>
      <sheetName val="INDEKS"/>
      <sheetName val="jjgbgt"/>
      <sheetName val="jjgborong"/>
      <sheetName val="jjgdinas"/>
      <sheetName val="prdbgt"/>
      <sheetName val="prdtbs"/>
      <sheetName val="F-2"/>
      <sheetName val="OMZET OPC"/>
      <sheetName val="OMZET GBG"/>
      <sheetName val="OMZET PCC"/>
      <sheetName val=""/>
      <sheetName val="应付账款明细表"/>
      <sheetName val="2000"/>
      <sheetName val="Rencana Produksi"/>
      <sheetName val="DATA"/>
      <sheetName val="hal-03"/>
      <sheetName val="DATA LTW"/>
      <sheetName val="PK"/>
      <sheetName val="HAL_31-33A4"/>
      <sheetName val="HAL50_-50A4"/>
      <sheetName val="INDIRECT_DETAIL2"/>
      <sheetName val="INDRCT_DTL2"/>
      <sheetName val="Upah_SKUB2"/>
      <sheetName val="SAP-KAB_&amp;_PAN-Buil2"/>
      <sheetName val="CPO_16-9-TID_2"/>
      <sheetName val="Petunjuk_Pengisian2"/>
      <sheetName val="FAS_01-WIL-KBN2"/>
      <sheetName val="FAS_02-MUTASI2"/>
      <sheetName val="FAS_03-BUL2"/>
      <sheetName val="F_PROD-WIL-INPLAS-012"/>
      <sheetName val="F_PROD-WIL-INPLAS-022"/>
      <sheetName val="F_PROD-KBN-022"/>
      <sheetName val="FPROD-03-PER_BLOK_(1)2"/>
      <sheetName val="F_PROD_BUL_KBN-042"/>
      <sheetName val="FPROD_BUL_WIL-052"/>
      <sheetName val="F_MPP-WIL-022"/>
      <sheetName val="F_MPP-DIV-032"/>
      <sheetName val="F_AKT-012"/>
      <sheetName val="F_MPP-012"/>
      <sheetName val="F_UPAH_RATA2_KHT-012"/>
      <sheetName val="F_AKT-01_Orig2"/>
      <sheetName val="Upah_Rata22"/>
      <sheetName val="Data_Master2"/>
      <sheetName val="Master_Unit_Usaha1"/>
      <sheetName val="08_Jan_20053"/>
      <sheetName val="15_Jan_20053"/>
      <sheetName val="22_Jan_20053"/>
      <sheetName val="29_Jan_3"/>
      <sheetName val="05_Jan3"/>
      <sheetName val="16_Feb_043"/>
      <sheetName val="23_Feb_04_3"/>
      <sheetName val="01_Mar_043"/>
      <sheetName val="08_Mar_04_3"/>
      <sheetName val="15_Mar_043"/>
      <sheetName val="22__Mar_043"/>
      <sheetName val="28__Mar_043"/>
      <sheetName val="03_April_04_3"/>
      <sheetName val="10_April_04_3"/>
      <sheetName val="17_April_04__3"/>
      <sheetName val="17_April_04_edit3"/>
      <sheetName val="24_April_04_3"/>
      <sheetName val="24_April_04_edit3"/>
      <sheetName val="01_Mei_043"/>
      <sheetName val="08_Mei_043"/>
      <sheetName val="15_Mei_043"/>
      <sheetName val="22_Mei_04_3"/>
      <sheetName val="29_Mei_04_3"/>
      <sheetName val="05_Juni_043"/>
      <sheetName val="12_Juni_04_3"/>
      <sheetName val="19_Juni_04__3"/>
      <sheetName val="26_Juni_04_3"/>
      <sheetName val="_30_Juni_04_3"/>
      <sheetName val="_03_Juli_04__3"/>
      <sheetName val="_10_Juli_04___3"/>
      <sheetName val="_17_Juli_04_3"/>
      <sheetName val="10_Juli_04_Penyesuaian3"/>
      <sheetName val="17_Juli_04_Penyesuaian3"/>
      <sheetName val="_24_Juli_04____3"/>
      <sheetName val="_31_Juli_04_3"/>
      <sheetName val="07_Agustus_043"/>
      <sheetName val="14_Agustus_04_3"/>
      <sheetName val="22_Agustus_04_3"/>
      <sheetName val="28_Agustus_04__3"/>
      <sheetName val="K_025CPO-093"/>
      <sheetName val="WP_3"/>
      <sheetName val="K_002CPO3"/>
      <sheetName val="K_026CPO083"/>
      <sheetName val="MUTU_BUAH2"/>
      <sheetName val="Pk_prod2"/>
      <sheetName val="DIRECT_COST2"/>
      <sheetName val="NK_Oct'111"/>
      <sheetName val="KGP_Thp_I1"/>
      <sheetName val="KGP_Thp_II1"/>
      <sheetName val="Daftar_Harga_Barang1"/>
      <sheetName val="WIL_11"/>
      <sheetName val="MM_PAGE-2_X1"/>
      <sheetName val="REKAP_EST_PROD_13_edt1"/>
      <sheetName val="ocean_voyage1"/>
      <sheetName val="FISIK_RAB_20001"/>
      <sheetName val="Daftar_isi1"/>
      <sheetName val="Lbr_Sched_1"/>
      <sheetName val="SKU_BUL_1"/>
      <sheetName val="SKU-HAR_1"/>
      <sheetName val="SKU_KHT1"/>
      <sheetName val="LBR_SLR_DTL1"/>
      <sheetName val="LEMBUR_20071"/>
      <sheetName val="Prod_smry1"/>
      <sheetName val="Rekap_Biaya1"/>
      <sheetName val="Expens&amp;Rnue_(2)1"/>
      <sheetName val="DIRECT_SMR1"/>
      <sheetName val="DIRECT_DETAIL1"/>
      <sheetName val="INDIRECT_SMR1"/>
      <sheetName val="INDIRECT_COST1"/>
      <sheetName val="SE_SMR1"/>
      <sheetName val="SE_COST1"/>
      <sheetName val="SE_Detail1"/>
      <sheetName val="TRANS_PWR_1"/>
      <sheetName val="TRANS_VEHICL1"/>
      <sheetName val="TRANS_WATER1"/>
      <sheetName val="TRANS_WORKM&amp;R1"/>
      <sheetName val="TRANS_RMH1"/>
      <sheetName val="TRANS_ALT_BERAT1"/>
      <sheetName val="CPO_Feb-Mar1"/>
      <sheetName val="CPO_Juni1"/>
      <sheetName val="Per_Transportir1"/>
      <sheetName val="CPO_Juli-TID1"/>
      <sheetName val="CPO_Juli-Orgnl1"/>
      <sheetName val="BAST_CPO-71"/>
      <sheetName val="CPO_Agst-Orgnl1"/>
      <sheetName val="CPO_Agsts_TID1"/>
      <sheetName val="BAST_CPO-81"/>
      <sheetName val="CPO_26-8-Orgnl1"/>
      <sheetName val="CPO_26-8-TID1"/>
      <sheetName val="BAST_CPO-26-81"/>
      <sheetName val="Pemakaian_Solar_26-81"/>
      <sheetName val="CPO_5-9-Orgnl_1"/>
      <sheetName val="CPO_5-9-TID1"/>
      <sheetName val="BAST_CPO-5-9_1"/>
      <sheetName val="Pemakaian_Solar_5-9_1"/>
      <sheetName val="CPO_16-9-TID_Orl1"/>
      <sheetName val="BAST_CPO-16-9_HP1"/>
      <sheetName val="BAST_CPO-16-9_SM1"/>
      <sheetName val="Pemakaian_Solar_16-9_1"/>
      <sheetName val="CPO_6-10-TID_Orl1"/>
      <sheetName val="CPO_6-10-TID1"/>
      <sheetName val="BAST_CPO-6-10_HP1"/>
      <sheetName val="BAST_CPO-6-10_SM1"/>
      <sheetName val="Pemakaian_Solar_6-101"/>
      <sheetName val="CPO_27-10-Orgnl1"/>
      <sheetName val="BAST_CPO-27-10_SM1"/>
      <sheetName val="BAST_CPO-27-10_HP1"/>
      <sheetName val="Pemakaian_Solar_27-101"/>
      <sheetName val="CPO_9-11-Orgnl_1"/>
      <sheetName val="BAST_CPO-9-11_SM1"/>
      <sheetName val="BAST_CPO-9-11_HP1"/>
      <sheetName val="kmb_9-11-041"/>
      <sheetName val="Pemakaian_Solar_9-111"/>
      <sheetName val="CPO_7-12-Orgnl1"/>
      <sheetName val="BAST_CPO-7-12_SM1"/>
      <sheetName val="BAST_CPO-7-12_HP1"/>
      <sheetName val="KMB_7-12-041"/>
      <sheetName val="Pemakaian_Solar_7-121"/>
      <sheetName val="Premi_Iuran1"/>
      <sheetName val="Noodles_(assumptions)1"/>
      <sheetName val="Acc-12'02_Book_II1"/>
      <sheetName val="Memb_Schd1"/>
      <sheetName val="Sheet_11"/>
      <sheetName val="Asumsi_Harga1"/>
      <sheetName val="1_1"/>
      <sheetName val="WACC_(LB_Y)1"/>
      <sheetName val="Form_B-CF_Legal1"/>
      <sheetName val="Mst_Real1"/>
      <sheetName val="Cost_Ctr"/>
      <sheetName val="29_-_Aset_in_progres"/>
      <sheetName val="27d_-_PPE_-_EST"/>
      <sheetName val="27c_-_PPE_-_KCP"/>
      <sheetName val="27b_-_PPE_-_MILL"/>
      <sheetName val="27a_-_PPE_-_RO"/>
      <sheetName val="8_-_Notes_BS"/>
      <sheetName val="10_-_COGS"/>
      <sheetName val="13_-_OPEX"/>
      <sheetName val="June_2007"/>
      <sheetName val="Jobsite_Staff"/>
      <sheetName val="C1_NOV"/>
      <sheetName val="OMZET_OPC"/>
      <sheetName val="OMZET_GBG"/>
      <sheetName val="OMZET_PCC"/>
      <sheetName val="Rencana_Produksi"/>
      <sheetName val="DATA_LTW"/>
      <sheetName val="KOR"/>
      <sheetName val="BeliLokal"/>
      <sheetName val="REKAP OMZET KAPAL"/>
      <sheetName val="Quantity"/>
      <sheetName val="Permanent info"/>
      <sheetName val="Marshal"/>
      <sheetName val="HAL_31-33A5"/>
      <sheetName val="HAL50_-50A5"/>
      <sheetName val="INDIRECT_DETAIL3"/>
      <sheetName val="INDRCT_DTL3"/>
      <sheetName val="Upah_SKUB3"/>
      <sheetName val="SAP-KAB_&amp;_PAN-Buil3"/>
      <sheetName val="CPO_16-9-TID_3"/>
      <sheetName val="Petunjuk_Pengisian3"/>
      <sheetName val="FAS_01-WIL-KBN3"/>
      <sheetName val="FAS_02-MUTASI3"/>
      <sheetName val="FAS_03-BUL3"/>
      <sheetName val="F_PROD-WIL-INPLAS-013"/>
      <sheetName val="F_PROD-WIL-INPLAS-023"/>
      <sheetName val="F_PROD-KBN-023"/>
      <sheetName val="FPROD-03-PER_BLOK_(1)3"/>
      <sheetName val="F_PROD_BUL_KBN-043"/>
      <sheetName val="FPROD_BUL_WIL-053"/>
      <sheetName val="F_MPP-WIL-023"/>
      <sheetName val="F_MPP-DIV-033"/>
      <sheetName val="F_AKT-013"/>
      <sheetName val="F_MPP-013"/>
      <sheetName val="F_UPAH_RATA2_KHT-013"/>
      <sheetName val="F_AKT-01_Orig3"/>
      <sheetName val="Upah_Rata23"/>
      <sheetName val="Data_Master3"/>
      <sheetName val="Master_Unit_Usaha2"/>
      <sheetName val="08_Jan_20054"/>
      <sheetName val="15_Jan_20054"/>
      <sheetName val="22_Jan_20054"/>
      <sheetName val="29_Jan_4"/>
      <sheetName val="05_Jan4"/>
      <sheetName val="16_Feb_044"/>
      <sheetName val="23_Feb_04_4"/>
      <sheetName val="01_Mar_044"/>
      <sheetName val="08_Mar_04_4"/>
      <sheetName val="15_Mar_044"/>
      <sheetName val="22__Mar_044"/>
      <sheetName val="28__Mar_044"/>
      <sheetName val="03_April_04_4"/>
      <sheetName val="10_April_04_4"/>
      <sheetName val="17_April_04__4"/>
      <sheetName val="17_April_04_edit4"/>
      <sheetName val="24_April_04_4"/>
      <sheetName val="24_April_04_edit4"/>
      <sheetName val="01_Mei_044"/>
      <sheetName val="08_Mei_044"/>
      <sheetName val="15_Mei_044"/>
      <sheetName val="22_Mei_04_4"/>
      <sheetName val="29_Mei_04_4"/>
      <sheetName val="05_Juni_044"/>
      <sheetName val="12_Juni_04_4"/>
      <sheetName val="19_Juni_04__4"/>
      <sheetName val="26_Juni_04_4"/>
      <sheetName val="_30_Juni_04_4"/>
      <sheetName val="_03_Juli_04__4"/>
      <sheetName val="_10_Juli_04___4"/>
      <sheetName val="_17_Juli_04_4"/>
      <sheetName val="10_Juli_04_Penyesuaian4"/>
      <sheetName val="17_Juli_04_Penyesuaian4"/>
      <sheetName val="_24_Juli_04____4"/>
      <sheetName val="_31_Juli_04_4"/>
      <sheetName val="07_Agustus_044"/>
      <sheetName val="14_Agustus_04_4"/>
      <sheetName val="22_Agustus_04_4"/>
      <sheetName val="28_Agustus_04__4"/>
      <sheetName val="K_025CPO-094"/>
      <sheetName val="WP_4"/>
      <sheetName val="K_002CPO4"/>
      <sheetName val="K_026CPO084"/>
      <sheetName val="MUTU_BUAH3"/>
      <sheetName val="Pk_prod3"/>
      <sheetName val="DIRECT_COST3"/>
      <sheetName val="NK_Oct'112"/>
      <sheetName val="KGP_Thp_I2"/>
      <sheetName val="KGP_Thp_II2"/>
      <sheetName val="Daftar_Harga_Barang2"/>
      <sheetName val="WIL_12"/>
      <sheetName val="MM_PAGE-2_X2"/>
      <sheetName val="REKAP_EST_PROD_13_edt2"/>
      <sheetName val="ocean_voyage2"/>
      <sheetName val="FISIK_RAB_20002"/>
      <sheetName val="Daftar_isi2"/>
      <sheetName val="Lbr_Sched_2"/>
      <sheetName val="SKU_BUL_2"/>
      <sheetName val="SKU-HAR_2"/>
      <sheetName val="SKU_KHT2"/>
      <sheetName val="LBR_SLR_DTL2"/>
      <sheetName val="LEMBUR_20072"/>
      <sheetName val="Prod_smry2"/>
      <sheetName val="Rekap_Biaya2"/>
      <sheetName val="Expens&amp;Rnue_(2)2"/>
      <sheetName val="DIRECT_SMR2"/>
      <sheetName val="DIRECT_DETAIL2"/>
      <sheetName val="INDIRECT_SMR2"/>
      <sheetName val="INDIRECT_COST2"/>
      <sheetName val="SE_SMR2"/>
      <sheetName val="SE_COST2"/>
      <sheetName val="SE_Detail2"/>
      <sheetName val="TRANS_PWR_2"/>
      <sheetName val="TRANS_VEHICL2"/>
      <sheetName val="TRANS_WATER2"/>
      <sheetName val="TRANS_WORKM&amp;R2"/>
      <sheetName val="TRANS_RMH2"/>
      <sheetName val="TRANS_ALT_BERAT2"/>
      <sheetName val="CPO_Feb-Mar2"/>
      <sheetName val="CPO_Juni2"/>
      <sheetName val="Per_Transportir2"/>
      <sheetName val="CPO_Juli-TID2"/>
      <sheetName val="CPO_Juli-Orgnl2"/>
      <sheetName val="BAST_CPO-72"/>
      <sheetName val="CPO_Agst-Orgnl2"/>
      <sheetName val="CPO_Agsts_TID2"/>
      <sheetName val="BAST_CPO-82"/>
      <sheetName val="CPO_26-8-Orgnl2"/>
      <sheetName val="CPO_26-8-TID2"/>
      <sheetName val="BAST_CPO-26-82"/>
      <sheetName val="Pemakaian_Solar_26-82"/>
      <sheetName val="CPO_5-9-Orgnl_2"/>
      <sheetName val="CPO_5-9-TID2"/>
      <sheetName val="BAST_CPO-5-9_2"/>
      <sheetName val="Pemakaian_Solar_5-9_2"/>
      <sheetName val="CPO_16-9-TID_Orl2"/>
      <sheetName val="BAST_CPO-16-9_HP2"/>
      <sheetName val="BAST_CPO-16-9_SM2"/>
      <sheetName val="Pemakaian_Solar_16-9_2"/>
      <sheetName val="CPO_6-10-TID_Orl2"/>
      <sheetName val="CPO_6-10-TID2"/>
      <sheetName val="BAST_CPO-6-10_HP2"/>
      <sheetName val="BAST_CPO-6-10_SM2"/>
      <sheetName val="Pemakaian_Solar_6-102"/>
      <sheetName val="CPO_27-10-Orgnl2"/>
      <sheetName val="BAST_CPO-27-10_SM2"/>
      <sheetName val="BAST_CPO-27-10_HP2"/>
      <sheetName val="Pemakaian_Solar_27-102"/>
      <sheetName val="CPO_9-11-Orgnl_2"/>
      <sheetName val="BAST_CPO-9-11_SM2"/>
      <sheetName val="BAST_CPO-9-11_HP2"/>
      <sheetName val="kmb_9-11-042"/>
      <sheetName val="Pemakaian_Solar_9-112"/>
      <sheetName val="CPO_7-12-Orgnl2"/>
      <sheetName val="BAST_CPO-7-12_SM2"/>
      <sheetName val="BAST_CPO-7-12_HP2"/>
      <sheetName val="KMB_7-12-042"/>
      <sheetName val="Pemakaian_Solar_7-122"/>
      <sheetName val="Premi_Iuran2"/>
      <sheetName val="Noodles_(assumptions)2"/>
      <sheetName val="Acc-12'02_Book_II2"/>
      <sheetName val="Memb_Schd2"/>
      <sheetName val="Sheet_12"/>
      <sheetName val="Asumsi_Harga2"/>
      <sheetName val="1_2"/>
      <sheetName val="WACC_(LB_Y)2"/>
      <sheetName val="Form_B-CF_Legal2"/>
      <sheetName val="Mst_Real2"/>
      <sheetName val="Cost_Ctr1"/>
      <sheetName val="29_-_Aset_in_progres1"/>
      <sheetName val="27d_-_PPE_-_EST1"/>
      <sheetName val="27c_-_PPE_-_KCP1"/>
      <sheetName val="27b_-_PPE_-_MILL1"/>
      <sheetName val="27a_-_PPE_-_RO1"/>
      <sheetName val="8_-_Notes_BS1"/>
      <sheetName val="10_-_COGS1"/>
      <sheetName val="13_-_OPEX1"/>
      <sheetName val="June_20071"/>
      <sheetName val="Jobsite_Staff1"/>
      <sheetName val="C1_NOV1"/>
      <sheetName val="OMZET_OPC1"/>
      <sheetName val="OMZET_GBG1"/>
      <sheetName val="OMZET_PCC1"/>
      <sheetName val="Rencana_Produksi1"/>
      <sheetName val="DATA_LTW1"/>
      <sheetName val="REKAP_OMZET_KAPAL"/>
      <sheetName val="Permanent_info"/>
      <sheetName val="HAL_31-33A6"/>
      <sheetName val="HAL50_-50A6"/>
      <sheetName val="INDIRECT_DETAIL4"/>
      <sheetName val="INDRCT_DTL4"/>
      <sheetName val="Upah_SKUB4"/>
      <sheetName val="SAP-KAB_&amp;_PAN-Buil4"/>
      <sheetName val="CPO_16-9-TID_4"/>
      <sheetName val="Petunjuk_Pengisian4"/>
      <sheetName val="FAS_01-WIL-KBN4"/>
      <sheetName val="FAS_02-MUTASI4"/>
      <sheetName val="FAS_03-BUL4"/>
      <sheetName val="F_PROD-WIL-INPLAS-014"/>
      <sheetName val="F_PROD-WIL-INPLAS-024"/>
      <sheetName val="F_PROD-KBN-024"/>
      <sheetName val="FPROD-03-PER_BLOK_(1)4"/>
      <sheetName val="F_PROD_BUL_KBN-044"/>
      <sheetName val="FPROD_BUL_WIL-054"/>
      <sheetName val="F_MPP-WIL-024"/>
      <sheetName val="F_MPP-DIV-034"/>
      <sheetName val="F_AKT-014"/>
      <sheetName val="F_MPP-014"/>
      <sheetName val="F_UPAH_RATA2_KHT-014"/>
      <sheetName val="F_AKT-01_Orig4"/>
      <sheetName val="Upah_Rata24"/>
      <sheetName val="Data_Master4"/>
      <sheetName val="Master_Unit_Usaha3"/>
      <sheetName val="08_Jan_20055"/>
      <sheetName val="15_Jan_20055"/>
      <sheetName val="22_Jan_20055"/>
      <sheetName val="29_Jan_5"/>
      <sheetName val="05_Jan5"/>
      <sheetName val="16_Feb_045"/>
      <sheetName val="23_Feb_04_5"/>
      <sheetName val="01_Mar_045"/>
      <sheetName val="08_Mar_04_5"/>
      <sheetName val="15_Mar_045"/>
      <sheetName val="22__Mar_045"/>
      <sheetName val="28__Mar_045"/>
      <sheetName val="03_April_04_5"/>
      <sheetName val="10_April_04_5"/>
      <sheetName val="17_April_04__5"/>
      <sheetName val="17_April_04_edit5"/>
      <sheetName val="24_April_04_5"/>
      <sheetName val="24_April_04_edit5"/>
      <sheetName val="01_Mei_045"/>
      <sheetName val="08_Mei_045"/>
      <sheetName val="15_Mei_045"/>
      <sheetName val="22_Mei_04_5"/>
      <sheetName val="29_Mei_04_5"/>
      <sheetName val="05_Juni_045"/>
      <sheetName val="12_Juni_04_5"/>
      <sheetName val="19_Juni_04__5"/>
      <sheetName val="26_Juni_04_5"/>
      <sheetName val="_30_Juni_04_5"/>
      <sheetName val="_03_Juli_04__5"/>
      <sheetName val="_10_Juli_04___5"/>
      <sheetName val="_17_Juli_04_5"/>
      <sheetName val="10_Juli_04_Penyesuaian5"/>
      <sheetName val="17_Juli_04_Penyesuaian5"/>
      <sheetName val="_24_Juli_04____5"/>
      <sheetName val="_31_Juli_04_5"/>
      <sheetName val="07_Agustus_045"/>
      <sheetName val="14_Agustus_04_5"/>
      <sheetName val="22_Agustus_04_5"/>
      <sheetName val="28_Agustus_04__5"/>
      <sheetName val="K_025CPO-095"/>
      <sheetName val="WP_5"/>
      <sheetName val="K_002CPO5"/>
      <sheetName val="K_026CPO085"/>
      <sheetName val="MUTU_BUAH4"/>
      <sheetName val="Pk_prod4"/>
      <sheetName val="DIRECT_COST4"/>
      <sheetName val="NK_Oct'113"/>
      <sheetName val="KGP_Thp_I3"/>
      <sheetName val="KGP_Thp_II3"/>
      <sheetName val="Daftar_Harga_Barang3"/>
      <sheetName val="WIL_13"/>
      <sheetName val="MM_PAGE-2_X3"/>
      <sheetName val="REKAP_EST_PROD_13_edt3"/>
      <sheetName val="ocean_voyage3"/>
      <sheetName val="FISIK_RAB_20003"/>
      <sheetName val="Daftar_isi3"/>
      <sheetName val="Lbr_Sched_3"/>
      <sheetName val="SKU_BUL_3"/>
      <sheetName val="SKU-HAR_3"/>
      <sheetName val="SKU_KHT3"/>
      <sheetName val="LBR_SLR_DTL3"/>
      <sheetName val="LEMBUR_20073"/>
      <sheetName val="Prod_smry3"/>
      <sheetName val="Rekap_Biaya3"/>
      <sheetName val="Expens&amp;Rnue_(2)3"/>
      <sheetName val="DIRECT_SMR3"/>
      <sheetName val="DIRECT_DETAIL3"/>
      <sheetName val="INDIRECT_SMR3"/>
      <sheetName val="INDIRECT_COST3"/>
      <sheetName val="SE_SMR3"/>
      <sheetName val="SE_COST3"/>
      <sheetName val="SE_Detail3"/>
      <sheetName val="TRANS_PWR_3"/>
      <sheetName val="TRANS_VEHICL3"/>
      <sheetName val="TRANS_WATER3"/>
      <sheetName val="TRANS_WORKM&amp;R3"/>
      <sheetName val="TRANS_RMH3"/>
      <sheetName val="TRANS_ALT_BERAT3"/>
      <sheetName val="CPO_Feb-Mar3"/>
      <sheetName val="CPO_Juni3"/>
      <sheetName val="Per_Transportir3"/>
      <sheetName val="CPO_Juli-TID3"/>
      <sheetName val="CPO_Juli-Orgnl3"/>
      <sheetName val="BAST_CPO-73"/>
      <sheetName val="CPO_Agst-Orgnl3"/>
      <sheetName val="CPO_Agsts_TID3"/>
      <sheetName val="BAST_CPO-83"/>
      <sheetName val="CPO_26-8-Orgnl3"/>
      <sheetName val="CPO_26-8-TID3"/>
      <sheetName val="BAST_CPO-26-83"/>
      <sheetName val="Pemakaian_Solar_26-83"/>
      <sheetName val="CPO_5-9-Orgnl_3"/>
      <sheetName val="CPO_5-9-TID3"/>
      <sheetName val="BAST_CPO-5-9_3"/>
      <sheetName val="Pemakaian_Solar_5-9_3"/>
      <sheetName val="CPO_16-9-TID_Orl3"/>
      <sheetName val="BAST_CPO-16-9_HP3"/>
      <sheetName val="BAST_CPO-16-9_SM3"/>
      <sheetName val="Pemakaian_Solar_16-9_3"/>
      <sheetName val="CPO_6-10-TID_Orl3"/>
      <sheetName val="CPO_6-10-TID3"/>
      <sheetName val="BAST_CPO-6-10_HP3"/>
      <sheetName val="BAST_CPO-6-10_SM3"/>
      <sheetName val="Pemakaian_Solar_6-103"/>
      <sheetName val="CPO_27-10-Orgnl3"/>
      <sheetName val="BAST_CPO-27-10_SM3"/>
      <sheetName val="BAST_CPO-27-10_HP3"/>
      <sheetName val="Pemakaian_Solar_27-103"/>
      <sheetName val="CPO_9-11-Orgnl_3"/>
      <sheetName val="BAST_CPO-9-11_SM3"/>
      <sheetName val="BAST_CPO-9-11_HP3"/>
      <sheetName val="kmb_9-11-043"/>
      <sheetName val="Pemakaian_Solar_9-113"/>
      <sheetName val="CPO_7-12-Orgnl3"/>
      <sheetName val="BAST_CPO-7-12_SM3"/>
      <sheetName val="BAST_CPO-7-12_HP3"/>
      <sheetName val="KMB_7-12-043"/>
      <sheetName val="Pemakaian_Solar_7-123"/>
      <sheetName val="Premi_Iuran3"/>
      <sheetName val="Noodles_(assumptions)3"/>
      <sheetName val="Acc-12'02_Book_II3"/>
      <sheetName val="Memb_Schd3"/>
      <sheetName val="Sheet_13"/>
      <sheetName val="Asumsi_Harga3"/>
      <sheetName val="1_3"/>
      <sheetName val="WACC_(LB_Y)3"/>
      <sheetName val="Form_B-CF_Legal3"/>
      <sheetName val="Mst_Real3"/>
      <sheetName val="Cost_Ctr2"/>
      <sheetName val="29_-_Aset_in_progres2"/>
      <sheetName val="27d_-_PPE_-_EST2"/>
      <sheetName val="27c_-_PPE_-_KCP2"/>
      <sheetName val="27b_-_PPE_-_MILL2"/>
      <sheetName val="27a_-_PPE_-_RO2"/>
      <sheetName val="8_-_Notes_BS2"/>
      <sheetName val="10_-_COGS2"/>
      <sheetName val="13_-_OPEX2"/>
      <sheetName val="June_20072"/>
      <sheetName val="Jobsite_Staff2"/>
      <sheetName val="C1_NOV2"/>
      <sheetName val="OMZET_OPC2"/>
      <sheetName val="OMZET_GBG2"/>
      <sheetName val="OMZET_PCC2"/>
      <sheetName val="Rencana_Produksi2"/>
      <sheetName val="DATA_LTW2"/>
      <sheetName val="REKAP_OMZET_KAPAL1"/>
      <sheetName val="Permanent_info1"/>
      <sheetName val="Vehicles"/>
      <sheetName val="REKAP"/>
      <sheetName val="Settings"/>
      <sheetName val="Lead"/>
      <sheetName val="EXTRACONTABLES"/>
      <sheetName val="Acc ALK"/>
      <sheetName val="HAL_31-33A7"/>
      <sheetName val="HAL50_-50A7"/>
      <sheetName val="INDIRECT_DETAIL5"/>
      <sheetName val="INDRCT_DTL5"/>
      <sheetName val="Upah_SKUB5"/>
      <sheetName val="SAP-KAB_&amp;_PAN-Buil5"/>
      <sheetName val="CPO_16-9-TID_5"/>
      <sheetName val="Petunjuk_Pengisian5"/>
      <sheetName val="FAS_01-WIL-KBN5"/>
      <sheetName val="FAS_02-MUTASI5"/>
      <sheetName val="FAS_03-BUL5"/>
      <sheetName val="F_PROD-WIL-INPLAS-015"/>
      <sheetName val="F_PROD-WIL-INPLAS-025"/>
      <sheetName val="F_PROD-KBN-025"/>
      <sheetName val="FPROD-03-PER_BLOK_(1)5"/>
      <sheetName val="F_PROD_BUL_KBN-045"/>
      <sheetName val="FPROD_BUL_WIL-055"/>
      <sheetName val="F_MPP-WIL-025"/>
      <sheetName val="F_MPP-DIV-035"/>
      <sheetName val="F_AKT-015"/>
      <sheetName val="F_MPP-015"/>
      <sheetName val="F_UPAH_RATA2_KHT-015"/>
      <sheetName val="F_AKT-01_Orig5"/>
      <sheetName val="Upah_Rata25"/>
      <sheetName val="Data_Master5"/>
      <sheetName val="Master_Unit_Usaha4"/>
      <sheetName val="08_Jan_20056"/>
      <sheetName val="15_Jan_20056"/>
      <sheetName val="22_Jan_20056"/>
      <sheetName val="29_Jan_6"/>
      <sheetName val="05_Jan6"/>
      <sheetName val="16_Feb_046"/>
      <sheetName val="23_Feb_04_6"/>
      <sheetName val="01_Mar_046"/>
      <sheetName val="08_Mar_04_6"/>
      <sheetName val="15_Mar_046"/>
      <sheetName val="22__Mar_046"/>
      <sheetName val="28__Mar_046"/>
      <sheetName val="03_April_04_6"/>
      <sheetName val="10_April_04_6"/>
      <sheetName val="17_April_04__6"/>
      <sheetName val="17_April_04_edit6"/>
      <sheetName val="24_April_04_6"/>
      <sheetName val="24_April_04_edit6"/>
      <sheetName val="01_Mei_046"/>
      <sheetName val="08_Mei_046"/>
      <sheetName val="15_Mei_046"/>
      <sheetName val="22_Mei_04_6"/>
      <sheetName val="29_Mei_04_6"/>
      <sheetName val="05_Juni_046"/>
      <sheetName val="12_Juni_04_6"/>
      <sheetName val="19_Juni_04__6"/>
      <sheetName val="26_Juni_04_6"/>
      <sheetName val="_30_Juni_04_6"/>
      <sheetName val="_03_Juli_04__6"/>
      <sheetName val="_10_Juli_04___6"/>
      <sheetName val="_17_Juli_04_6"/>
      <sheetName val="10_Juli_04_Penyesuaian6"/>
      <sheetName val="17_Juli_04_Penyesuaian6"/>
      <sheetName val="_24_Juli_04____6"/>
      <sheetName val="_31_Juli_04_6"/>
      <sheetName val="07_Agustus_046"/>
      <sheetName val="14_Agustus_04_6"/>
      <sheetName val="22_Agustus_04_6"/>
      <sheetName val="28_Agustus_04__6"/>
      <sheetName val="K_025CPO-096"/>
      <sheetName val="WP_6"/>
      <sheetName val="K_002CPO6"/>
      <sheetName val="K_026CPO086"/>
      <sheetName val="MUTU_BUAH5"/>
      <sheetName val="Pk_prod5"/>
      <sheetName val="DIRECT_COST5"/>
      <sheetName val="NK_Oct'114"/>
      <sheetName val="KGP_Thp_I4"/>
      <sheetName val="KGP_Thp_II4"/>
      <sheetName val="Daftar_Harga_Barang4"/>
      <sheetName val="WIL_14"/>
      <sheetName val="MM_PAGE-2_X4"/>
      <sheetName val="REKAP_EST_PROD_13_edt4"/>
      <sheetName val="ocean_voyage4"/>
      <sheetName val="FISIK_RAB_20004"/>
      <sheetName val="Daftar_isi4"/>
      <sheetName val="Lbr_Sched_4"/>
      <sheetName val="SKU_BUL_4"/>
      <sheetName val="SKU-HAR_4"/>
      <sheetName val="SKU_KHT4"/>
      <sheetName val="LBR_SLR_DTL4"/>
      <sheetName val="LEMBUR_20074"/>
      <sheetName val="Prod_smry4"/>
      <sheetName val="Rekap_Biaya4"/>
      <sheetName val="Expens&amp;Rnue_(2)4"/>
      <sheetName val="DIRECT_SMR4"/>
      <sheetName val="DIRECT_DETAIL4"/>
      <sheetName val="INDIRECT_SMR4"/>
      <sheetName val="INDIRECT_COST4"/>
      <sheetName val="SE_SMR4"/>
      <sheetName val="SE_COST4"/>
      <sheetName val="SE_Detail4"/>
      <sheetName val="TRANS_PWR_4"/>
      <sheetName val="TRANS_VEHICL4"/>
      <sheetName val="TRANS_WATER4"/>
      <sheetName val="TRANS_WORKM&amp;R4"/>
      <sheetName val="TRANS_RMH4"/>
      <sheetName val="TRANS_ALT_BERAT4"/>
      <sheetName val="CPO_Feb-Mar4"/>
      <sheetName val="CPO_Juni4"/>
      <sheetName val="Per_Transportir4"/>
      <sheetName val="CPO_Juli-TID4"/>
      <sheetName val="CPO_Juli-Orgnl4"/>
      <sheetName val="BAST_CPO-74"/>
      <sheetName val="CPO_Agst-Orgnl4"/>
      <sheetName val="CPO_Agsts_TID4"/>
      <sheetName val="BAST_CPO-84"/>
      <sheetName val="CPO_26-8-Orgnl4"/>
      <sheetName val="CPO_26-8-TID4"/>
      <sheetName val="BAST_CPO-26-84"/>
      <sheetName val="Pemakaian_Solar_26-84"/>
      <sheetName val="CPO_5-9-Orgnl_4"/>
      <sheetName val="CPO_5-9-TID4"/>
      <sheetName val="BAST_CPO-5-9_4"/>
      <sheetName val="Pemakaian_Solar_5-9_4"/>
      <sheetName val="CPO_16-9-TID_Orl4"/>
      <sheetName val="BAST_CPO-16-9_HP4"/>
      <sheetName val="BAST_CPO-16-9_SM4"/>
      <sheetName val="Pemakaian_Solar_16-9_4"/>
      <sheetName val="CPO_6-10-TID_Orl4"/>
      <sheetName val="CPO_6-10-TID4"/>
      <sheetName val="BAST_CPO-6-10_HP4"/>
      <sheetName val="BAST_CPO-6-10_SM4"/>
      <sheetName val="Pemakaian_Solar_6-104"/>
      <sheetName val="CPO_27-10-Orgnl4"/>
      <sheetName val="BAST_CPO-27-10_SM4"/>
      <sheetName val="BAST_CPO-27-10_HP4"/>
      <sheetName val="Pemakaian_Solar_27-104"/>
      <sheetName val="CPO_9-11-Orgnl_4"/>
      <sheetName val="BAST_CPO-9-11_SM4"/>
      <sheetName val="BAST_CPO-9-11_HP4"/>
      <sheetName val="kmb_9-11-044"/>
      <sheetName val="Pemakaian_Solar_9-114"/>
      <sheetName val="CPO_7-12-Orgnl4"/>
      <sheetName val="BAST_CPO-7-12_SM4"/>
      <sheetName val="BAST_CPO-7-12_HP4"/>
      <sheetName val="KMB_7-12-044"/>
      <sheetName val="Pemakaian_Solar_7-124"/>
      <sheetName val="Premi_Iuran4"/>
      <sheetName val="Noodles_(assumptions)4"/>
      <sheetName val="Acc-12'02_Book_II4"/>
      <sheetName val="Memb_Schd4"/>
      <sheetName val="Sheet_14"/>
      <sheetName val="Asumsi_Harga4"/>
      <sheetName val="1_4"/>
      <sheetName val="WACC_(LB_Y)4"/>
      <sheetName val="Form_B-CF_Legal4"/>
      <sheetName val="Mst_Real4"/>
      <sheetName val="Cost_Ctr3"/>
      <sheetName val="29_-_Aset_in_progres3"/>
      <sheetName val="27d_-_PPE_-_EST3"/>
      <sheetName val="27c_-_PPE_-_KCP3"/>
      <sheetName val="27b_-_PPE_-_MILL3"/>
      <sheetName val="27a_-_PPE_-_RO3"/>
      <sheetName val="8_-_Notes_BS3"/>
      <sheetName val="10_-_COGS3"/>
      <sheetName val="13_-_OPEX3"/>
      <sheetName val="June_20073"/>
      <sheetName val="Jobsite_Staff3"/>
      <sheetName val="C1_NOV3"/>
      <sheetName val="OMZET_OPC3"/>
      <sheetName val="OMZET_GBG3"/>
      <sheetName val="OMZET_PCC3"/>
      <sheetName val="Rencana_Produksi3"/>
      <sheetName val="DATA_LTW3"/>
      <sheetName val="REKAP_OMZET_KAPAL2"/>
      <sheetName val="Permanent_info2"/>
      <sheetName val="Acc_ALK"/>
      <sheetName val="OPN203"/>
      <sheetName val="Master harga"/>
      <sheetName val="LUK(B)-KTR12"/>
      <sheetName val="prod"/>
      <sheetName val="CRA-Detail"/>
      <sheetName val="5.TE2"/>
      <sheetName val="Ex-Rate"/>
      <sheetName val="COA (3)"/>
      <sheetName val="SPI"/>
      <sheetName val="A"/>
      <sheetName val="Kend"/>
      <sheetName val="MGR-12"/>
      <sheetName val="PB(B)"/>
      <sheetName val="Master_harga"/>
      <sheetName val="1.Areal Statemen"/>
      <sheetName val="konfigurasi"/>
      <sheetName val="BA"/>
      <sheetName val="ProArcInfo"/>
      <sheetName val="TM"/>
      <sheetName val="DAT-1"/>
      <sheetName val="TOC"/>
      <sheetName val="HPS Slit Coil (Centralia)"/>
      <sheetName val="SAPBEXqueries"/>
      <sheetName val="HAL_31-33A8"/>
      <sheetName val="HAL50_-50A8"/>
      <sheetName val="INDIRECT_DETAIL6"/>
      <sheetName val="INDRCT_DTL6"/>
      <sheetName val="Upah_SKUB6"/>
      <sheetName val="SAP-KAB_&amp;_PAN-Buil6"/>
      <sheetName val="CPO_16-9-TID_6"/>
      <sheetName val="Petunjuk_Pengisian6"/>
      <sheetName val="FAS_01-WIL-KBN6"/>
      <sheetName val="FAS_02-MUTASI6"/>
      <sheetName val="FAS_03-BUL6"/>
      <sheetName val="F_PROD-WIL-INPLAS-016"/>
      <sheetName val="F_PROD-WIL-INPLAS-026"/>
      <sheetName val="F_PROD-KBN-026"/>
      <sheetName val="FPROD-03-PER_BLOK_(1)6"/>
      <sheetName val="F_PROD_BUL_KBN-046"/>
      <sheetName val="FPROD_BUL_WIL-056"/>
      <sheetName val="F_MPP-WIL-026"/>
      <sheetName val="F_MPP-DIV-036"/>
      <sheetName val="F_AKT-016"/>
      <sheetName val="F_MPP-016"/>
      <sheetName val="F_UPAH_RATA2_KHT-016"/>
      <sheetName val="F_AKT-01_Orig6"/>
      <sheetName val="Upah_Rata26"/>
      <sheetName val="Data_Master6"/>
      <sheetName val="Master_Unit_Usaha5"/>
      <sheetName val="08_Jan_20057"/>
      <sheetName val="15_Jan_20057"/>
      <sheetName val="22_Jan_20057"/>
      <sheetName val="29_Jan_7"/>
      <sheetName val="05_Jan7"/>
      <sheetName val="16_Feb_047"/>
      <sheetName val="23_Feb_04_7"/>
      <sheetName val="01_Mar_047"/>
      <sheetName val="08_Mar_04_7"/>
      <sheetName val="15_Mar_047"/>
      <sheetName val="22__Mar_047"/>
      <sheetName val="28__Mar_047"/>
      <sheetName val="03_April_04_7"/>
      <sheetName val="10_April_04_7"/>
      <sheetName val="17_April_04__7"/>
      <sheetName val="17_April_04_edit7"/>
      <sheetName val="24_April_04_7"/>
      <sheetName val="24_April_04_edit7"/>
      <sheetName val="01_Mei_047"/>
      <sheetName val="08_Mei_047"/>
      <sheetName val="15_Mei_047"/>
      <sheetName val="22_Mei_04_7"/>
      <sheetName val="29_Mei_04_7"/>
      <sheetName val="05_Juni_047"/>
      <sheetName val="12_Juni_04_7"/>
      <sheetName val="19_Juni_04__7"/>
      <sheetName val="26_Juni_04_7"/>
      <sheetName val="_30_Juni_04_7"/>
      <sheetName val="_03_Juli_04__7"/>
      <sheetName val="_10_Juli_04___7"/>
      <sheetName val="_17_Juli_04_7"/>
      <sheetName val="10_Juli_04_Penyesuaian7"/>
      <sheetName val="17_Juli_04_Penyesuaian7"/>
      <sheetName val="_24_Juli_04____7"/>
      <sheetName val="_31_Juli_04_7"/>
      <sheetName val="07_Agustus_047"/>
      <sheetName val="14_Agustus_04_7"/>
      <sheetName val="22_Agustus_04_7"/>
      <sheetName val="28_Agustus_04__7"/>
      <sheetName val="K_025CPO-097"/>
      <sheetName val="WP_7"/>
      <sheetName val="K_002CPO7"/>
      <sheetName val="K_026CPO087"/>
      <sheetName val="MUTU_BUAH6"/>
      <sheetName val="Pk_prod6"/>
      <sheetName val="DIRECT_COST6"/>
      <sheetName val="NK_Oct'115"/>
      <sheetName val="KGP_Thp_I5"/>
      <sheetName val="KGP_Thp_II5"/>
      <sheetName val="Daftar_Harga_Barang5"/>
      <sheetName val="WIL_15"/>
      <sheetName val="MM_PAGE-2_X5"/>
      <sheetName val="REKAP_EST_PROD_13_edt5"/>
      <sheetName val="ocean_voyage5"/>
      <sheetName val="FISIK_RAB_20005"/>
      <sheetName val="Daftar_isi5"/>
      <sheetName val="Lbr_Sched_5"/>
      <sheetName val="SKU_BUL_5"/>
      <sheetName val="SKU-HAR_5"/>
      <sheetName val="SKU_KHT5"/>
      <sheetName val="LBR_SLR_DTL5"/>
      <sheetName val="LEMBUR_20075"/>
      <sheetName val="Prod_smry5"/>
      <sheetName val="Rekap_Biaya5"/>
      <sheetName val="Expens&amp;Rnue_(2)5"/>
      <sheetName val="DIRECT_SMR5"/>
      <sheetName val="DIRECT_DETAIL5"/>
      <sheetName val="INDIRECT_SMR5"/>
      <sheetName val="INDIRECT_COST5"/>
      <sheetName val="SE_SMR5"/>
      <sheetName val="SE_COST5"/>
      <sheetName val="SE_Detail5"/>
      <sheetName val="TRANS_PWR_5"/>
      <sheetName val="TRANS_VEHICL5"/>
      <sheetName val="TRANS_WATER5"/>
      <sheetName val="TRANS_WORKM&amp;R5"/>
      <sheetName val="TRANS_RMH5"/>
      <sheetName val="TRANS_ALT_BERAT5"/>
      <sheetName val="CPO_Feb-Mar5"/>
      <sheetName val="CPO_Juni5"/>
      <sheetName val="Per_Transportir5"/>
      <sheetName val="CPO_Juli-TID5"/>
      <sheetName val="CPO_Juli-Orgnl5"/>
      <sheetName val="BAST_CPO-75"/>
      <sheetName val="CPO_Agst-Orgnl5"/>
      <sheetName val="CPO_Agsts_TID5"/>
      <sheetName val="BAST_CPO-85"/>
      <sheetName val="CPO_26-8-Orgnl5"/>
      <sheetName val="CPO_26-8-TID5"/>
      <sheetName val="BAST_CPO-26-85"/>
      <sheetName val="Pemakaian_Solar_26-85"/>
      <sheetName val="CPO_5-9-Orgnl_5"/>
      <sheetName val="CPO_5-9-TID5"/>
      <sheetName val="BAST_CPO-5-9_5"/>
      <sheetName val="Pemakaian_Solar_5-9_5"/>
      <sheetName val="CPO_16-9-TID_Orl5"/>
      <sheetName val="BAST_CPO-16-9_HP5"/>
      <sheetName val="BAST_CPO-16-9_SM5"/>
      <sheetName val="Pemakaian_Solar_16-9_5"/>
      <sheetName val="CPO_6-10-TID_Orl5"/>
      <sheetName val="CPO_6-10-TID5"/>
      <sheetName val="BAST_CPO-6-10_HP5"/>
      <sheetName val="BAST_CPO-6-10_SM5"/>
      <sheetName val="Pemakaian_Solar_6-105"/>
      <sheetName val="CPO_27-10-Orgnl5"/>
      <sheetName val="BAST_CPO-27-10_SM5"/>
      <sheetName val="BAST_CPO-27-10_HP5"/>
      <sheetName val="Pemakaian_Solar_27-105"/>
      <sheetName val="CPO_9-11-Orgnl_5"/>
      <sheetName val="BAST_CPO-9-11_SM5"/>
      <sheetName val="BAST_CPO-9-11_HP5"/>
      <sheetName val="kmb_9-11-045"/>
      <sheetName val="Pemakaian_Solar_9-115"/>
      <sheetName val="CPO_7-12-Orgnl5"/>
      <sheetName val="BAST_CPO-7-12_SM5"/>
      <sheetName val="BAST_CPO-7-12_HP5"/>
      <sheetName val="KMB_7-12-045"/>
      <sheetName val="Pemakaian_Solar_7-125"/>
      <sheetName val="Premi_Iuran5"/>
      <sheetName val="Noodles_(assumptions)5"/>
      <sheetName val="Acc-12'02_Book_II5"/>
      <sheetName val="Memb_Schd5"/>
      <sheetName val="Sheet_15"/>
      <sheetName val="Asumsi_Harga5"/>
      <sheetName val="1_5"/>
      <sheetName val="WACC_(LB_Y)5"/>
      <sheetName val="Form_B-CF_Legal5"/>
      <sheetName val="Mst_Real5"/>
      <sheetName val="Cost_Ctr4"/>
      <sheetName val="29_-_Aset_in_progres4"/>
      <sheetName val="27d_-_PPE_-_EST4"/>
      <sheetName val="27c_-_PPE_-_KCP4"/>
      <sheetName val="27b_-_PPE_-_MILL4"/>
      <sheetName val="27a_-_PPE_-_RO4"/>
      <sheetName val="8_-_Notes_BS4"/>
      <sheetName val="10_-_COGS4"/>
      <sheetName val="13_-_OPEX4"/>
      <sheetName val="June_20074"/>
      <sheetName val="Jobsite_Staff4"/>
      <sheetName val="C1_NOV4"/>
      <sheetName val="OMZET_OPC4"/>
      <sheetName val="OMZET_GBG4"/>
      <sheetName val="OMZET_PCC4"/>
      <sheetName val="Rencana_Produksi4"/>
      <sheetName val="DATA_LTW4"/>
      <sheetName val="REKAP_OMZET_KAPAL3"/>
      <sheetName val="Permanent_info3"/>
      <sheetName val="Acc_ALK1"/>
      <sheetName val="Master_harga1"/>
      <sheetName val="5_TE2"/>
      <sheetName val="COA_(3)"/>
      <sheetName val="1_Areal_Statemen"/>
      <sheetName val="INCOME STATEMENT 3"/>
      <sheetName val="HAL_31-33A9"/>
      <sheetName val="HAL50_-50A9"/>
      <sheetName val="INDIRECT_DETAIL7"/>
      <sheetName val="INDRCT_DTL7"/>
      <sheetName val="Upah_SKUB7"/>
      <sheetName val="SAP-KAB_&amp;_PAN-Buil7"/>
      <sheetName val="CPO_16-9-TID_7"/>
      <sheetName val="Petunjuk_Pengisian7"/>
      <sheetName val="FAS_01-WIL-KBN7"/>
      <sheetName val="FAS_02-MUTASI7"/>
      <sheetName val="FAS_03-BUL7"/>
      <sheetName val="F_PROD-WIL-INPLAS-017"/>
      <sheetName val="F_PROD-WIL-INPLAS-027"/>
      <sheetName val="F_PROD-KBN-027"/>
      <sheetName val="FPROD-03-PER_BLOK_(1)7"/>
      <sheetName val="F_PROD_BUL_KBN-047"/>
      <sheetName val="FPROD_BUL_WIL-057"/>
      <sheetName val="F_MPP-WIL-027"/>
      <sheetName val="F_MPP-DIV-037"/>
      <sheetName val="F_AKT-017"/>
      <sheetName val="F_MPP-017"/>
      <sheetName val="F_UPAH_RATA2_KHT-017"/>
      <sheetName val="F_AKT-01_Orig7"/>
      <sheetName val="Upah_Rata27"/>
      <sheetName val="Data_Master7"/>
      <sheetName val="Master_Unit_Usaha6"/>
      <sheetName val="08_Jan_20058"/>
      <sheetName val="15_Jan_20058"/>
      <sheetName val="22_Jan_20058"/>
      <sheetName val="29_Jan_8"/>
      <sheetName val="05_Jan8"/>
      <sheetName val="16_Feb_048"/>
      <sheetName val="23_Feb_04_8"/>
      <sheetName val="01_Mar_048"/>
      <sheetName val="08_Mar_04_8"/>
      <sheetName val="15_Mar_048"/>
      <sheetName val="22__Mar_048"/>
      <sheetName val="28__Mar_048"/>
      <sheetName val="03_April_04_8"/>
      <sheetName val="10_April_04_8"/>
      <sheetName val="17_April_04__8"/>
      <sheetName val="17_April_04_edit8"/>
      <sheetName val="24_April_04_8"/>
      <sheetName val="24_April_04_edit8"/>
      <sheetName val="01_Mei_048"/>
      <sheetName val="08_Mei_048"/>
      <sheetName val="15_Mei_048"/>
      <sheetName val="22_Mei_04_8"/>
      <sheetName val="29_Mei_04_8"/>
      <sheetName val="05_Juni_048"/>
      <sheetName val="12_Juni_04_8"/>
      <sheetName val="19_Juni_04__8"/>
      <sheetName val="26_Juni_04_8"/>
      <sheetName val="_30_Juni_04_8"/>
      <sheetName val="_03_Juli_04__8"/>
      <sheetName val="_10_Juli_04___8"/>
      <sheetName val="_17_Juli_04_8"/>
      <sheetName val="10_Juli_04_Penyesuaian8"/>
      <sheetName val="17_Juli_04_Penyesuaian8"/>
      <sheetName val="_24_Juli_04____8"/>
      <sheetName val="_31_Juli_04_8"/>
      <sheetName val="07_Agustus_048"/>
      <sheetName val="14_Agustus_04_8"/>
      <sheetName val="22_Agustus_04_8"/>
      <sheetName val="28_Agustus_04__8"/>
      <sheetName val="K_025CPO-098"/>
      <sheetName val="WP_8"/>
      <sheetName val="K_002CPO8"/>
      <sheetName val="K_026CPO088"/>
      <sheetName val="MUTU_BUAH7"/>
      <sheetName val="Pk_prod7"/>
      <sheetName val="DIRECT_COST7"/>
      <sheetName val="NK_Oct'116"/>
      <sheetName val="KGP_Thp_I6"/>
      <sheetName val="KGP_Thp_II6"/>
      <sheetName val="Daftar_Harga_Barang6"/>
      <sheetName val="WIL_16"/>
      <sheetName val="MM_PAGE-2_X6"/>
      <sheetName val="REKAP_EST_PROD_13_edt6"/>
      <sheetName val="ocean_voyage6"/>
      <sheetName val="FISIK_RAB_20006"/>
      <sheetName val="Daftar_isi6"/>
      <sheetName val="Lbr_Sched_6"/>
      <sheetName val="SKU_BUL_6"/>
      <sheetName val="SKU-HAR_6"/>
      <sheetName val="SKU_KHT6"/>
      <sheetName val="LBR_SLR_DTL6"/>
      <sheetName val="LEMBUR_20076"/>
      <sheetName val="Prod_smry6"/>
      <sheetName val="Rekap_Biaya6"/>
      <sheetName val="Expens&amp;Rnue_(2)6"/>
      <sheetName val="DIRECT_SMR6"/>
      <sheetName val="DIRECT_DETAIL6"/>
      <sheetName val="INDIRECT_SMR6"/>
      <sheetName val="INDIRECT_COST6"/>
      <sheetName val="SE_SMR6"/>
      <sheetName val="SE_COST6"/>
      <sheetName val="SE_Detail6"/>
      <sheetName val="TRANS_PWR_6"/>
      <sheetName val="TRANS_VEHICL6"/>
      <sheetName val="TRANS_WATER6"/>
      <sheetName val="TRANS_WORKM&amp;R6"/>
      <sheetName val="TRANS_RMH6"/>
      <sheetName val="TRANS_ALT_BERAT6"/>
      <sheetName val="CPO_Feb-Mar6"/>
      <sheetName val="CPO_Juni6"/>
      <sheetName val="Per_Transportir6"/>
      <sheetName val="CPO_Juli-TID6"/>
      <sheetName val="CPO_Juli-Orgnl6"/>
      <sheetName val="BAST_CPO-76"/>
      <sheetName val="CPO_Agst-Orgnl6"/>
      <sheetName val="CPO_Agsts_TID6"/>
      <sheetName val="BAST_CPO-86"/>
      <sheetName val="CPO_26-8-Orgnl6"/>
      <sheetName val="CPO_26-8-TID6"/>
      <sheetName val="BAST_CPO-26-86"/>
      <sheetName val="Pemakaian_Solar_26-86"/>
      <sheetName val="CPO_5-9-Orgnl_6"/>
      <sheetName val="CPO_5-9-TID6"/>
      <sheetName val="BAST_CPO-5-9_6"/>
      <sheetName val="Pemakaian_Solar_5-9_6"/>
      <sheetName val="CPO_16-9-TID_Orl6"/>
      <sheetName val="BAST_CPO-16-9_HP6"/>
      <sheetName val="BAST_CPO-16-9_SM6"/>
      <sheetName val="Pemakaian_Solar_16-9_6"/>
      <sheetName val="CPO_6-10-TID_Orl6"/>
      <sheetName val="CPO_6-10-TID6"/>
      <sheetName val="BAST_CPO-6-10_HP6"/>
      <sheetName val="BAST_CPO-6-10_SM6"/>
      <sheetName val="Pemakaian_Solar_6-106"/>
      <sheetName val="CPO_27-10-Orgnl6"/>
      <sheetName val="BAST_CPO-27-10_SM6"/>
      <sheetName val="BAST_CPO-27-10_HP6"/>
      <sheetName val="Pemakaian_Solar_27-106"/>
      <sheetName val="CPO_9-11-Orgnl_6"/>
      <sheetName val="BAST_CPO-9-11_SM6"/>
      <sheetName val="BAST_CPO-9-11_HP6"/>
      <sheetName val="kmb_9-11-046"/>
      <sheetName val="Pemakaian_Solar_9-116"/>
      <sheetName val="CPO_7-12-Orgnl6"/>
      <sheetName val="BAST_CPO-7-12_SM6"/>
      <sheetName val="BAST_CPO-7-12_HP6"/>
      <sheetName val="KMB_7-12-046"/>
      <sheetName val="Pemakaian_Solar_7-126"/>
      <sheetName val="Premi_Iuran6"/>
      <sheetName val="Noodles_(assumptions)6"/>
      <sheetName val="Acc-12'02_Book_II6"/>
      <sheetName val="Memb_Schd6"/>
      <sheetName val="Sheet_16"/>
      <sheetName val="Asumsi_Harga6"/>
      <sheetName val="1_6"/>
      <sheetName val="WACC_(LB_Y)6"/>
      <sheetName val="Form_B-CF_Legal6"/>
      <sheetName val="Mst_Real6"/>
      <sheetName val="Cost_Ctr5"/>
      <sheetName val="29_-_Aset_in_progres5"/>
      <sheetName val="27d_-_PPE_-_EST5"/>
      <sheetName val="27c_-_PPE_-_KCP5"/>
      <sheetName val="27b_-_PPE_-_MILL5"/>
      <sheetName val="27a_-_PPE_-_RO5"/>
      <sheetName val="8_-_Notes_BS5"/>
      <sheetName val="10_-_COGS5"/>
      <sheetName val="13_-_OPEX5"/>
      <sheetName val="June_20075"/>
      <sheetName val="Jobsite_Staff5"/>
      <sheetName val="C1_NOV5"/>
      <sheetName val="OMZET_OPC5"/>
      <sheetName val="OMZET_GBG5"/>
      <sheetName val="OMZET_PCC5"/>
      <sheetName val="Rencana_Produksi5"/>
      <sheetName val="DATA_LTW5"/>
      <sheetName val="REKAP_OMZET_KAPAL4"/>
      <sheetName val="Permanent_info4"/>
      <sheetName val="Acc_ALK2"/>
      <sheetName val="Master_harga2"/>
      <sheetName val="5_TE21"/>
      <sheetName val="COA_(3)1"/>
      <sheetName val="1_Areal_Statemen1"/>
      <sheetName val="HPS_Slit_Coil_(Centralia)"/>
      <sheetName val="HAL_31-33A10"/>
      <sheetName val="HAL50_-50A10"/>
      <sheetName val="INDIRECT_DETAIL8"/>
      <sheetName val="INDRCT_DTL8"/>
      <sheetName val="Upah_SKUB8"/>
      <sheetName val="SAP-KAB_&amp;_PAN-Buil8"/>
      <sheetName val="CPO_16-9-TID_8"/>
      <sheetName val="Petunjuk_Pengisian8"/>
      <sheetName val="FAS_01-WIL-KBN8"/>
      <sheetName val="FAS_02-MUTASI8"/>
      <sheetName val="FAS_03-BUL8"/>
      <sheetName val="F_PROD-WIL-INPLAS-018"/>
      <sheetName val="F_PROD-WIL-INPLAS-028"/>
      <sheetName val="F_PROD-KBN-028"/>
      <sheetName val="FPROD-03-PER_BLOK_(1)8"/>
      <sheetName val="F_PROD_BUL_KBN-048"/>
      <sheetName val="FPROD_BUL_WIL-058"/>
      <sheetName val="F_MPP-WIL-028"/>
      <sheetName val="F_MPP-DIV-038"/>
      <sheetName val="F_AKT-018"/>
      <sheetName val="F_MPP-018"/>
      <sheetName val="F_UPAH_RATA2_KHT-018"/>
      <sheetName val="F_AKT-01_Orig8"/>
      <sheetName val="Upah_Rata28"/>
      <sheetName val="Data_Master8"/>
      <sheetName val="Master_Unit_Usaha7"/>
      <sheetName val="08_Jan_20059"/>
      <sheetName val="15_Jan_20059"/>
      <sheetName val="22_Jan_20059"/>
      <sheetName val="29_Jan_9"/>
      <sheetName val="05_Jan9"/>
      <sheetName val="16_Feb_049"/>
      <sheetName val="23_Feb_04_9"/>
      <sheetName val="01_Mar_049"/>
      <sheetName val="08_Mar_04_9"/>
      <sheetName val="15_Mar_049"/>
      <sheetName val="22__Mar_049"/>
      <sheetName val="28__Mar_049"/>
      <sheetName val="03_April_04_9"/>
      <sheetName val="10_April_04_9"/>
      <sheetName val="17_April_04__9"/>
      <sheetName val="17_April_04_edit9"/>
      <sheetName val="24_April_04_9"/>
      <sheetName val="24_April_04_edit9"/>
      <sheetName val="01_Mei_049"/>
      <sheetName val="08_Mei_049"/>
      <sheetName val="15_Mei_049"/>
      <sheetName val="22_Mei_04_9"/>
      <sheetName val="29_Mei_04_9"/>
      <sheetName val="05_Juni_049"/>
      <sheetName val="12_Juni_04_9"/>
      <sheetName val="19_Juni_04__9"/>
      <sheetName val="26_Juni_04_9"/>
      <sheetName val="_30_Juni_04_9"/>
      <sheetName val="_03_Juli_04__9"/>
      <sheetName val="_10_Juli_04___9"/>
      <sheetName val="_17_Juli_04_9"/>
      <sheetName val="10_Juli_04_Penyesuaian9"/>
      <sheetName val="17_Juli_04_Penyesuaian9"/>
      <sheetName val="_24_Juli_04____9"/>
      <sheetName val="_31_Juli_04_9"/>
      <sheetName val="07_Agustus_049"/>
      <sheetName val="14_Agustus_04_9"/>
      <sheetName val="22_Agustus_04_9"/>
      <sheetName val="28_Agustus_04__9"/>
      <sheetName val="K_025CPO-099"/>
      <sheetName val="WP_9"/>
      <sheetName val="K_002CPO9"/>
      <sheetName val="K_026CPO089"/>
      <sheetName val="MUTU_BUAH8"/>
      <sheetName val="Pk_prod8"/>
      <sheetName val="DIRECT_COST8"/>
      <sheetName val="NK_Oct'117"/>
      <sheetName val="KGP_Thp_I7"/>
      <sheetName val="KGP_Thp_II7"/>
      <sheetName val="Daftar_Harga_Barang7"/>
      <sheetName val="WIL_17"/>
      <sheetName val="MM_PAGE-2_X7"/>
      <sheetName val="REKAP_EST_PROD_13_edt7"/>
      <sheetName val="ocean_voyage7"/>
      <sheetName val="FISIK_RAB_20007"/>
      <sheetName val="Daftar_isi7"/>
      <sheetName val="Lbr_Sched_7"/>
      <sheetName val="SKU_BUL_7"/>
      <sheetName val="SKU-HAR_7"/>
      <sheetName val="SKU_KHT7"/>
      <sheetName val="LBR_SLR_DTL7"/>
      <sheetName val="LEMBUR_20077"/>
      <sheetName val="Prod_smry7"/>
      <sheetName val="Rekap_Biaya7"/>
      <sheetName val="Expens&amp;Rnue_(2)7"/>
      <sheetName val="DIRECT_SMR7"/>
      <sheetName val="DIRECT_DETAIL7"/>
      <sheetName val="INDIRECT_SMR7"/>
      <sheetName val="INDIRECT_COST7"/>
      <sheetName val="SE_SMR7"/>
      <sheetName val="SE_COST7"/>
      <sheetName val="SE_Detail7"/>
      <sheetName val="TRANS_PWR_7"/>
      <sheetName val="TRANS_VEHICL7"/>
      <sheetName val="TRANS_WATER7"/>
      <sheetName val="TRANS_WORKM&amp;R7"/>
      <sheetName val="TRANS_RMH7"/>
      <sheetName val="TRANS_ALT_BERAT7"/>
      <sheetName val="CPO_Feb-Mar7"/>
      <sheetName val="CPO_Juni7"/>
      <sheetName val="Per_Transportir7"/>
      <sheetName val="CPO_Juli-TID7"/>
      <sheetName val="CPO_Juli-Orgnl7"/>
      <sheetName val="BAST_CPO-77"/>
      <sheetName val="CPO_Agst-Orgnl7"/>
      <sheetName val="CPO_Agsts_TID7"/>
      <sheetName val="BAST_CPO-87"/>
      <sheetName val="CPO_26-8-Orgnl7"/>
      <sheetName val="CPO_26-8-TID7"/>
      <sheetName val="BAST_CPO-26-87"/>
      <sheetName val="Pemakaian_Solar_26-87"/>
      <sheetName val="CPO_5-9-Orgnl_7"/>
      <sheetName val="CPO_5-9-TID7"/>
      <sheetName val="BAST_CPO-5-9_7"/>
      <sheetName val="Pemakaian_Solar_5-9_7"/>
      <sheetName val="CPO_16-9-TID_Orl7"/>
      <sheetName val="BAST_CPO-16-9_HP7"/>
      <sheetName val="BAST_CPO-16-9_SM7"/>
      <sheetName val="Pemakaian_Solar_16-9_7"/>
      <sheetName val="CPO_6-10-TID_Orl7"/>
      <sheetName val="CPO_6-10-TID7"/>
      <sheetName val="BAST_CPO-6-10_HP7"/>
      <sheetName val="BAST_CPO-6-10_SM7"/>
      <sheetName val="Pemakaian_Solar_6-107"/>
      <sheetName val="CPO_27-10-Orgnl7"/>
      <sheetName val="BAST_CPO-27-10_SM7"/>
      <sheetName val="BAST_CPO-27-10_HP7"/>
      <sheetName val="Pemakaian_Solar_27-107"/>
      <sheetName val="CPO_9-11-Orgnl_7"/>
      <sheetName val="BAST_CPO-9-11_SM7"/>
      <sheetName val="BAST_CPO-9-11_HP7"/>
      <sheetName val="kmb_9-11-047"/>
      <sheetName val="Pemakaian_Solar_9-117"/>
      <sheetName val="CPO_7-12-Orgnl7"/>
      <sheetName val="BAST_CPO-7-12_SM7"/>
      <sheetName val="BAST_CPO-7-12_HP7"/>
      <sheetName val="KMB_7-12-047"/>
      <sheetName val="Pemakaian_Solar_7-127"/>
      <sheetName val="Premi_Iuran7"/>
      <sheetName val="Noodles_(assumptions)7"/>
      <sheetName val="Acc-12'02_Book_II7"/>
      <sheetName val="Memb_Schd7"/>
      <sheetName val="Sheet_17"/>
      <sheetName val="Asumsi_Harga7"/>
      <sheetName val="1_7"/>
      <sheetName val="WACC_(LB_Y)7"/>
      <sheetName val="Form_B-CF_Legal7"/>
      <sheetName val="Mst_Real7"/>
      <sheetName val="Cost_Ctr6"/>
      <sheetName val="29_-_Aset_in_progres6"/>
      <sheetName val="27d_-_PPE_-_EST6"/>
      <sheetName val="27c_-_PPE_-_KCP6"/>
      <sheetName val="27b_-_PPE_-_MILL6"/>
      <sheetName val="27a_-_PPE_-_RO6"/>
      <sheetName val="8_-_Notes_BS6"/>
      <sheetName val="10_-_COGS6"/>
      <sheetName val="13_-_OPEX6"/>
      <sheetName val="June_20076"/>
      <sheetName val="Jobsite_Staff6"/>
      <sheetName val="C1_NOV6"/>
      <sheetName val="OMZET_OPC6"/>
      <sheetName val="OMZET_GBG6"/>
      <sheetName val="OMZET_PCC6"/>
      <sheetName val="Rencana_Produksi6"/>
      <sheetName val="DATA_LTW6"/>
      <sheetName val="REKAP_OMZET_KAPAL5"/>
      <sheetName val="Permanent_info5"/>
      <sheetName val="Acc_ALK3"/>
      <sheetName val="Master_harga3"/>
      <sheetName val="5_TE22"/>
      <sheetName val="COA_(3)2"/>
      <sheetName val="1_Areal_Statemen2"/>
      <sheetName val="HPS_Slit_Coil_(Centralia)1"/>
      <sheetName val="INCOME_STATEMENT_3"/>
      <sheetName val="HAL_31-33A11"/>
      <sheetName val="HAL50_-50A11"/>
      <sheetName val="INDIRECT_DETAIL9"/>
      <sheetName val="INDRCT_DTL9"/>
      <sheetName val="Upah_SKUB9"/>
      <sheetName val="SAP-KAB_&amp;_PAN-Buil9"/>
      <sheetName val="CPO_16-9-TID_9"/>
      <sheetName val="Petunjuk_Pengisian9"/>
      <sheetName val="FAS_01-WIL-KBN9"/>
      <sheetName val="FAS_02-MUTASI9"/>
      <sheetName val="FAS_03-BUL9"/>
      <sheetName val="F_PROD-WIL-INPLAS-019"/>
      <sheetName val="F_PROD-WIL-INPLAS-029"/>
      <sheetName val="F_PROD-KBN-029"/>
      <sheetName val="FPROD-03-PER_BLOK_(1)9"/>
      <sheetName val="F_PROD_BUL_KBN-049"/>
      <sheetName val="FPROD_BUL_WIL-059"/>
      <sheetName val="F_MPP-WIL-029"/>
      <sheetName val="F_MPP-DIV-039"/>
      <sheetName val="F_AKT-019"/>
      <sheetName val="F_MPP-019"/>
      <sheetName val="F_UPAH_RATA2_KHT-019"/>
      <sheetName val="F_AKT-01_Orig9"/>
      <sheetName val="Upah_Rata29"/>
      <sheetName val="Data_Master9"/>
      <sheetName val="Master_Unit_Usaha8"/>
      <sheetName val="08_Jan_200510"/>
      <sheetName val="15_Jan_200510"/>
      <sheetName val="22_Jan_200510"/>
      <sheetName val="29_Jan_10"/>
      <sheetName val="05_Jan10"/>
      <sheetName val="16_Feb_0410"/>
      <sheetName val="23_Feb_04_10"/>
      <sheetName val="01_Mar_0410"/>
      <sheetName val="08_Mar_04_10"/>
      <sheetName val="15_Mar_0410"/>
      <sheetName val="22__Mar_0410"/>
      <sheetName val="28__Mar_0410"/>
      <sheetName val="03_April_04_10"/>
      <sheetName val="10_April_04_10"/>
      <sheetName val="17_April_04__10"/>
      <sheetName val="17_April_04_edit10"/>
      <sheetName val="24_April_04_10"/>
      <sheetName val="24_April_04_edit10"/>
      <sheetName val="01_Mei_0410"/>
      <sheetName val="08_Mei_0410"/>
      <sheetName val="15_Mei_0410"/>
      <sheetName val="22_Mei_04_10"/>
      <sheetName val="29_Mei_04_10"/>
      <sheetName val="05_Juni_0410"/>
      <sheetName val="12_Juni_04_10"/>
      <sheetName val="19_Juni_04__10"/>
      <sheetName val="26_Juni_04_10"/>
      <sheetName val="_30_Juni_04_10"/>
      <sheetName val="_03_Juli_04__10"/>
      <sheetName val="_10_Juli_04___10"/>
      <sheetName val="_17_Juli_04_10"/>
      <sheetName val="10_Juli_04_Penyesuaian10"/>
      <sheetName val="17_Juli_04_Penyesuaian10"/>
      <sheetName val="_24_Juli_04____10"/>
      <sheetName val="_31_Juli_04_10"/>
      <sheetName val="07_Agustus_0410"/>
      <sheetName val="14_Agustus_04_10"/>
      <sheetName val="22_Agustus_04_10"/>
      <sheetName val="28_Agustus_04__10"/>
      <sheetName val="K_025CPO-0910"/>
      <sheetName val="WP_10"/>
      <sheetName val="K_002CPO10"/>
      <sheetName val="K_026CPO0810"/>
      <sheetName val="MUTU_BUAH9"/>
      <sheetName val="Pk_prod9"/>
      <sheetName val="DIRECT_COST9"/>
      <sheetName val="NK_Oct'118"/>
      <sheetName val="KGP_Thp_I8"/>
      <sheetName val="KGP_Thp_II8"/>
      <sheetName val="Daftar_Harga_Barang8"/>
      <sheetName val="WIL_18"/>
      <sheetName val="MM_PAGE-2_X8"/>
      <sheetName val="REKAP_EST_PROD_13_edt8"/>
      <sheetName val="ocean_voyage8"/>
      <sheetName val="FISIK_RAB_20008"/>
      <sheetName val="Daftar_isi8"/>
      <sheetName val="Lbr_Sched_8"/>
      <sheetName val="SKU_BUL_8"/>
      <sheetName val="SKU-HAR_8"/>
      <sheetName val="SKU_KHT8"/>
      <sheetName val="LBR_SLR_DTL8"/>
      <sheetName val="LEMBUR_20078"/>
      <sheetName val="Prod_smry8"/>
      <sheetName val="Rekap_Biaya8"/>
      <sheetName val="Expens&amp;Rnue_(2)8"/>
      <sheetName val="DIRECT_SMR8"/>
      <sheetName val="DIRECT_DETAIL8"/>
      <sheetName val="INDIRECT_SMR8"/>
      <sheetName val="INDIRECT_COST8"/>
      <sheetName val="SE_SMR8"/>
      <sheetName val="SE_COST8"/>
      <sheetName val="SE_Detail8"/>
      <sheetName val="TRANS_PWR_8"/>
      <sheetName val="TRANS_VEHICL8"/>
      <sheetName val="TRANS_WATER8"/>
      <sheetName val="TRANS_WORKM&amp;R8"/>
      <sheetName val="TRANS_RMH8"/>
      <sheetName val="TRANS_ALT_BERAT8"/>
      <sheetName val="CPO_Feb-Mar8"/>
      <sheetName val="CPO_Juni8"/>
      <sheetName val="Per_Transportir8"/>
      <sheetName val="CPO_Juli-TID8"/>
      <sheetName val="CPO_Juli-Orgnl8"/>
      <sheetName val="BAST_CPO-78"/>
      <sheetName val="CPO_Agst-Orgnl8"/>
      <sheetName val="CPO_Agsts_TID8"/>
      <sheetName val="BAST_CPO-88"/>
      <sheetName val="CPO_26-8-Orgnl8"/>
      <sheetName val="CPO_26-8-TID8"/>
      <sheetName val="BAST_CPO-26-88"/>
      <sheetName val="Pemakaian_Solar_26-88"/>
      <sheetName val="CPO_5-9-Orgnl_8"/>
      <sheetName val="CPO_5-9-TID8"/>
      <sheetName val="BAST_CPO-5-9_8"/>
      <sheetName val="Pemakaian_Solar_5-9_8"/>
      <sheetName val="CPO_16-9-TID_Orl8"/>
      <sheetName val="BAST_CPO-16-9_HP8"/>
      <sheetName val="BAST_CPO-16-9_SM8"/>
      <sheetName val="Pemakaian_Solar_16-9_8"/>
      <sheetName val="CPO_6-10-TID_Orl8"/>
      <sheetName val="CPO_6-10-TID8"/>
      <sheetName val="BAST_CPO-6-10_HP8"/>
      <sheetName val="BAST_CPO-6-10_SM8"/>
      <sheetName val="Pemakaian_Solar_6-108"/>
      <sheetName val="CPO_27-10-Orgnl8"/>
      <sheetName val="BAST_CPO-27-10_SM8"/>
      <sheetName val="BAST_CPO-27-10_HP8"/>
      <sheetName val="Pemakaian_Solar_27-108"/>
      <sheetName val="CPO_9-11-Orgnl_8"/>
      <sheetName val="BAST_CPO-9-11_SM8"/>
      <sheetName val="BAST_CPO-9-11_HP8"/>
      <sheetName val="kmb_9-11-048"/>
      <sheetName val="Pemakaian_Solar_9-118"/>
      <sheetName val="CPO_7-12-Orgnl8"/>
      <sheetName val="BAST_CPO-7-12_SM8"/>
      <sheetName val="BAST_CPO-7-12_HP8"/>
      <sheetName val="KMB_7-12-048"/>
      <sheetName val="Pemakaian_Solar_7-128"/>
      <sheetName val="Premi_Iuran8"/>
      <sheetName val="Noodles_(assumptions)8"/>
      <sheetName val="Acc-12'02_Book_II8"/>
      <sheetName val="Memb_Schd8"/>
      <sheetName val="Sheet_18"/>
      <sheetName val="Asumsi_Harga8"/>
      <sheetName val="1_8"/>
      <sheetName val="WACC_(LB_Y)8"/>
      <sheetName val="Form_B-CF_Legal8"/>
      <sheetName val="Mst_Real8"/>
      <sheetName val="Cost_Ctr7"/>
      <sheetName val="29_-_Aset_in_progres7"/>
      <sheetName val="27d_-_PPE_-_EST7"/>
      <sheetName val="27c_-_PPE_-_KCP7"/>
      <sheetName val="27b_-_PPE_-_MILL7"/>
      <sheetName val="27a_-_PPE_-_RO7"/>
      <sheetName val="8_-_Notes_BS7"/>
      <sheetName val="10_-_COGS7"/>
      <sheetName val="13_-_OPEX7"/>
      <sheetName val="June_20077"/>
      <sheetName val="Jobsite_Staff7"/>
      <sheetName val="C1_NOV7"/>
      <sheetName val="OMZET_OPC7"/>
      <sheetName val="OMZET_GBG7"/>
      <sheetName val="OMZET_PCC7"/>
      <sheetName val="Rencana_Produksi7"/>
      <sheetName val="DATA_LTW7"/>
      <sheetName val="REKAP_OMZET_KAPAL6"/>
      <sheetName val="Permanent_info6"/>
      <sheetName val="Acc_ALK4"/>
      <sheetName val="Master_harga4"/>
      <sheetName val="5_TE23"/>
      <sheetName val="COA_(3)3"/>
      <sheetName val="1_Areal_Statemen3"/>
      <sheetName val="HPS_Slit_Coil_(Centralia)2"/>
      <sheetName val="INCOME_STATEMENT_31"/>
      <sheetName val="HAL_31-33A12"/>
      <sheetName val="HAL50_-50A12"/>
      <sheetName val="INDIRECT_DETAIL10"/>
      <sheetName val="INDRCT_DTL10"/>
      <sheetName val="Upah_SKUB10"/>
      <sheetName val="SAP-KAB_&amp;_PAN-Buil10"/>
      <sheetName val="CPO_16-9-TID_10"/>
      <sheetName val="Petunjuk_Pengisian10"/>
      <sheetName val="FAS_01-WIL-KBN10"/>
      <sheetName val="FAS_02-MUTASI10"/>
      <sheetName val="FAS_03-BUL10"/>
      <sheetName val="F_PROD-WIL-INPLAS-0110"/>
      <sheetName val="F_PROD-WIL-INPLAS-0210"/>
      <sheetName val="F_PROD-KBN-0210"/>
      <sheetName val="FPROD-03-PER_BLOK_(1)10"/>
      <sheetName val="F_PROD_BUL_KBN-0410"/>
      <sheetName val="FPROD_BUL_WIL-0510"/>
      <sheetName val="F_MPP-WIL-0210"/>
      <sheetName val="F_MPP-DIV-0310"/>
      <sheetName val="F_AKT-0110"/>
      <sheetName val="F_MPP-0110"/>
      <sheetName val="F_UPAH_RATA2_KHT-0110"/>
      <sheetName val="F_AKT-01_Orig10"/>
      <sheetName val="Upah_Rata210"/>
      <sheetName val="Data_Master10"/>
      <sheetName val="Master_Unit_Usaha9"/>
      <sheetName val="08_Jan_200511"/>
      <sheetName val="15_Jan_200511"/>
      <sheetName val="22_Jan_200511"/>
      <sheetName val="29_Jan_11"/>
      <sheetName val="05_Jan11"/>
      <sheetName val="16_Feb_0411"/>
      <sheetName val="23_Feb_04_11"/>
      <sheetName val="01_Mar_0411"/>
      <sheetName val="08_Mar_04_11"/>
      <sheetName val="15_Mar_0411"/>
      <sheetName val="22__Mar_0411"/>
      <sheetName val="28__Mar_0411"/>
      <sheetName val="03_April_04_11"/>
      <sheetName val="10_April_04_11"/>
      <sheetName val="17_April_04__11"/>
      <sheetName val="17_April_04_edit11"/>
      <sheetName val="24_April_04_11"/>
      <sheetName val="24_April_04_edit11"/>
      <sheetName val="01_Mei_0411"/>
      <sheetName val="08_Mei_0411"/>
      <sheetName val="15_Mei_0411"/>
      <sheetName val="22_Mei_04_11"/>
      <sheetName val="29_Mei_04_11"/>
      <sheetName val="05_Juni_0411"/>
      <sheetName val="12_Juni_04_11"/>
      <sheetName val="19_Juni_04__11"/>
      <sheetName val="26_Juni_04_11"/>
      <sheetName val="_30_Juni_04_11"/>
      <sheetName val="_03_Juli_04__11"/>
      <sheetName val="_10_Juli_04___11"/>
      <sheetName val="_17_Juli_04_11"/>
      <sheetName val="10_Juli_04_Penyesuaian11"/>
      <sheetName val="17_Juli_04_Penyesuaian11"/>
      <sheetName val="_24_Juli_04____11"/>
      <sheetName val="_31_Juli_04_11"/>
      <sheetName val="07_Agustus_0411"/>
      <sheetName val="14_Agustus_04_11"/>
      <sheetName val="22_Agustus_04_11"/>
      <sheetName val="28_Agustus_04__11"/>
      <sheetName val="K_025CPO-0911"/>
      <sheetName val="WP_11"/>
      <sheetName val="K_002CPO11"/>
      <sheetName val="K_026CPO0811"/>
      <sheetName val="MUTU_BUAH10"/>
      <sheetName val="Pk_prod10"/>
      <sheetName val="DIRECT_COST10"/>
      <sheetName val="NK_Oct'119"/>
      <sheetName val="KGP_Thp_I9"/>
      <sheetName val="KGP_Thp_II9"/>
      <sheetName val="Daftar_Harga_Barang9"/>
      <sheetName val="WIL_19"/>
      <sheetName val="MM_PAGE-2_X9"/>
      <sheetName val="REKAP_EST_PROD_13_edt9"/>
      <sheetName val="ocean_voyage9"/>
      <sheetName val="FISIK_RAB_20009"/>
      <sheetName val="Daftar_isi9"/>
      <sheetName val="Lbr_Sched_9"/>
      <sheetName val="SKU_BUL_9"/>
      <sheetName val="SKU-HAR_9"/>
      <sheetName val="SKU_KHT9"/>
      <sheetName val="LBR_SLR_DTL9"/>
      <sheetName val="LEMBUR_20079"/>
      <sheetName val="Prod_smry9"/>
      <sheetName val="Rekap_Biaya9"/>
      <sheetName val="Expens&amp;Rnue_(2)9"/>
      <sheetName val="DIRECT_SMR9"/>
      <sheetName val="DIRECT_DETAIL9"/>
      <sheetName val="INDIRECT_SMR9"/>
      <sheetName val="INDIRECT_COST9"/>
      <sheetName val="SE_SMR9"/>
      <sheetName val="SE_COST9"/>
      <sheetName val="SE_Detail9"/>
      <sheetName val="TRANS_PWR_9"/>
      <sheetName val="TRANS_VEHICL9"/>
      <sheetName val="TRANS_WATER9"/>
      <sheetName val="TRANS_WORKM&amp;R9"/>
      <sheetName val="TRANS_RMH9"/>
      <sheetName val="TRANS_ALT_BERAT9"/>
      <sheetName val="CPO_Feb-Mar9"/>
      <sheetName val="CPO_Juni9"/>
      <sheetName val="Per_Transportir9"/>
      <sheetName val="CPO_Juli-TID9"/>
      <sheetName val="CPO_Juli-Orgnl9"/>
      <sheetName val="BAST_CPO-79"/>
      <sheetName val="CPO_Agst-Orgnl9"/>
      <sheetName val="CPO_Agsts_TID9"/>
      <sheetName val="BAST_CPO-89"/>
      <sheetName val="CPO_26-8-Orgnl9"/>
      <sheetName val="CPO_26-8-TID9"/>
      <sheetName val="BAST_CPO-26-89"/>
      <sheetName val="Pemakaian_Solar_26-89"/>
      <sheetName val="CPO_5-9-Orgnl_9"/>
      <sheetName val="CPO_5-9-TID9"/>
      <sheetName val="BAST_CPO-5-9_9"/>
      <sheetName val="Pemakaian_Solar_5-9_9"/>
      <sheetName val="CPO_16-9-TID_Orl9"/>
      <sheetName val="BAST_CPO-16-9_HP9"/>
      <sheetName val="BAST_CPO-16-9_SM9"/>
      <sheetName val="Pemakaian_Solar_16-9_9"/>
      <sheetName val="CPO_6-10-TID_Orl9"/>
      <sheetName val="CPO_6-10-TID9"/>
      <sheetName val="BAST_CPO-6-10_HP9"/>
      <sheetName val="BAST_CPO-6-10_SM9"/>
      <sheetName val="Pemakaian_Solar_6-109"/>
      <sheetName val="CPO_27-10-Orgnl9"/>
      <sheetName val="BAST_CPO-27-10_SM9"/>
      <sheetName val="BAST_CPO-27-10_HP9"/>
      <sheetName val="Pemakaian_Solar_27-109"/>
      <sheetName val="CPO_9-11-Orgnl_9"/>
      <sheetName val="BAST_CPO-9-11_SM9"/>
      <sheetName val="BAST_CPO-9-11_HP9"/>
      <sheetName val="kmb_9-11-049"/>
      <sheetName val="Pemakaian_Solar_9-119"/>
      <sheetName val="CPO_7-12-Orgnl9"/>
      <sheetName val="BAST_CPO-7-12_SM9"/>
      <sheetName val="BAST_CPO-7-12_HP9"/>
      <sheetName val="KMB_7-12-049"/>
      <sheetName val="Pemakaian_Solar_7-129"/>
      <sheetName val="Premi_Iuran9"/>
      <sheetName val="Noodles_(assumptions)9"/>
      <sheetName val="Acc-12'02_Book_II9"/>
      <sheetName val="Memb_Schd9"/>
      <sheetName val="Sheet_19"/>
      <sheetName val="Asumsi_Harga9"/>
      <sheetName val="1_9"/>
      <sheetName val="WACC_(LB_Y)9"/>
      <sheetName val="Form_B-CF_Legal9"/>
      <sheetName val="Mst_Real9"/>
      <sheetName val="Cost_Ctr8"/>
      <sheetName val="29_-_Aset_in_progres8"/>
      <sheetName val="27d_-_PPE_-_EST8"/>
      <sheetName val="27c_-_PPE_-_KCP8"/>
      <sheetName val="27b_-_PPE_-_MILL8"/>
      <sheetName val="27a_-_PPE_-_RO8"/>
      <sheetName val="8_-_Notes_BS8"/>
      <sheetName val="10_-_COGS8"/>
      <sheetName val="13_-_OPEX8"/>
      <sheetName val="June_20078"/>
      <sheetName val="Jobsite_Staff8"/>
      <sheetName val="C1_NOV8"/>
      <sheetName val="OMZET_OPC8"/>
      <sheetName val="OMZET_GBG8"/>
      <sheetName val="OMZET_PCC8"/>
      <sheetName val="Rencana_Produksi8"/>
      <sheetName val="DATA_LTW8"/>
      <sheetName val="REKAP_OMZET_KAPAL7"/>
      <sheetName val="Permanent_info7"/>
      <sheetName val="Acc_ALK5"/>
      <sheetName val="Master_harga5"/>
      <sheetName val="5_TE24"/>
      <sheetName val="COA_(3)4"/>
      <sheetName val="1_Areal_Statemen4"/>
      <sheetName val="HPS_Slit_Coil_(Centralia)3"/>
      <sheetName val="INCOME_STATEMENT_32"/>
      <sheetName val="det-RM"/>
      <sheetName val="BANK"/>
      <sheetName val="alt"/>
      <sheetName val="uph"/>
      <sheetName val="5.1(1)"/>
      <sheetName val="6.1.1"/>
      <sheetName val="4334-Summary"/>
      <sheetName val="tiket&amp;hotel"/>
      <sheetName val="SPPD"/>
      <sheetName val="HAL_31-33A13"/>
      <sheetName val="HAL50_-50A13"/>
      <sheetName val="INDIRECT_DETAIL11"/>
      <sheetName val="INDRCT_DTL11"/>
      <sheetName val="Upah_SKUB11"/>
      <sheetName val="SAP-KAB_&amp;_PAN-Buil11"/>
      <sheetName val="CPO_16-9-TID_11"/>
      <sheetName val="Petunjuk_Pengisian11"/>
      <sheetName val="FAS_01-WIL-KBN11"/>
      <sheetName val="FAS_02-MUTASI11"/>
      <sheetName val="FAS_03-BUL11"/>
      <sheetName val="F_PROD-WIL-INPLAS-0111"/>
      <sheetName val="F_PROD-WIL-INPLAS-0211"/>
      <sheetName val="F_PROD-KBN-0211"/>
      <sheetName val="FPROD-03-PER_BLOK_(1)11"/>
      <sheetName val="F_PROD_BUL_KBN-0411"/>
      <sheetName val="FPROD_BUL_WIL-0511"/>
      <sheetName val="F_MPP-WIL-0211"/>
      <sheetName val="F_MPP-DIV-0311"/>
      <sheetName val="F_AKT-0111"/>
      <sheetName val="F_MPP-0111"/>
      <sheetName val="F_UPAH_RATA2_KHT-0111"/>
      <sheetName val="F_AKT-01_Orig11"/>
      <sheetName val="Upah_Rata211"/>
      <sheetName val="Data_Master11"/>
      <sheetName val="Master_Unit_Usaha10"/>
      <sheetName val="08_Jan_200512"/>
      <sheetName val="15_Jan_200512"/>
      <sheetName val="22_Jan_200512"/>
      <sheetName val="29_Jan_12"/>
      <sheetName val="05_Jan12"/>
      <sheetName val="16_Feb_0412"/>
      <sheetName val="23_Feb_04_12"/>
      <sheetName val="01_Mar_0412"/>
      <sheetName val="08_Mar_04_12"/>
      <sheetName val="15_Mar_0412"/>
      <sheetName val="22__Mar_0412"/>
      <sheetName val="28__Mar_0412"/>
      <sheetName val="03_April_04_12"/>
      <sheetName val="10_April_04_12"/>
      <sheetName val="17_April_04__12"/>
      <sheetName val="17_April_04_edit12"/>
      <sheetName val="24_April_04_12"/>
      <sheetName val="24_April_04_edit12"/>
      <sheetName val="01_Mei_0412"/>
      <sheetName val="08_Mei_0412"/>
      <sheetName val="15_Mei_0412"/>
      <sheetName val="22_Mei_04_12"/>
      <sheetName val="29_Mei_04_12"/>
      <sheetName val="05_Juni_0412"/>
      <sheetName val="12_Juni_04_12"/>
      <sheetName val="19_Juni_04__12"/>
      <sheetName val="26_Juni_04_12"/>
      <sheetName val="_30_Juni_04_12"/>
      <sheetName val="_03_Juli_04__12"/>
      <sheetName val="_10_Juli_04___12"/>
      <sheetName val="_17_Juli_04_12"/>
      <sheetName val="10_Juli_04_Penyesuaian12"/>
      <sheetName val="17_Juli_04_Penyesuaian12"/>
      <sheetName val="_24_Juli_04____12"/>
      <sheetName val="_31_Juli_04_12"/>
      <sheetName val="07_Agustus_0412"/>
      <sheetName val="14_Agustus_04_12"/>
      <sheetName val="22_Agustus_04_12"/>
      <sheetName val="28_Agustus_04__12"/>
      <sheetName val="K_025CPO-0912"/>
      <sheetName val="WP_12"/>
      <sheetName val="K_002CPO12"/>
      <sheetName val="K_026CPO0812"/>
      <sheetName val="MUTU_BUAH11"/>
      <sheetName val="Pk_prod11"/>
      <sheetName val="DIRECT_COST11"/>
      <sheetName val="NK_Oct'1110"/>
      <sheetName val="KGP_Thp_I10"/>
      <sheetName val="KGP_Thp_II10"/>
      <sheetName val="Daftar_Harga_Barang10"/>
      <sheetName val="WIL_110"/>
      <sheetName val="MM_PAGE-2_X10"/>
      <sheetName val="REKAP_EST_PROD_13_edt10"/>
      <sheetName val="ocean_voyage10"/>
      <sheetName val="FISIK_RAB_200010"/>
      <sheetName val="Daftar_isi10"/>
      <sheetName val="Lbr_Sched_10"/>
      <sheetName val="SKU_BUL_10"/>
      <sheetName val="SKU-HAR_10"/>
      <sheetName val="SKU_KHT10"/>
      <sheetName val="LBR_SLR_DTL10"/>
      <sheetName val="LEMBUR_200710"/>
      <sheetName val="Prod_smry10"/>
      <sheetName val="Rekap_Biaya10"/>
      <sheetName val="Expens&amp;Rnue_(2)10"/>
      <sheetName val="DIRECT_SMR10"/>
      <sheetName val="DIRECT_DETAIL10"/>
      <sheetName val="INDIRECT_SMR10"/>
      <sheetName val="INDIRECT_COST10"/>
      <sheetName val="SE_SMR10"/>
      <sheetName val="SE_COST10"/>
      <sheetName val="SE_Detail10"/>
      <sheetName val="TRANS_PWR_10"/>
      <sheetName val="TRANS_VEHICL10"/>
      <sheetName val="TRANS_WATER10"/>
      <sheetName val="TRANS_WORKM&amp;R10"/>
      <sheetName val="TRANS_RMH10"/>
      <sheetName val="TRANS_ALT_BERAT10"/>
      <sheetName val="CPO_Feb-Mar10"/>
      <sheetName val="CPO_Juni10"/>
      <sheetName val="Per_Transportir10"/>
      <sheetName val="CPO_Juli-TID10"/>
      <sheetName val="CPO_Juli-Orgnl10"/>
      <sheetName val="BAST_CPO-710"/>
      <sheetName val="CPO_Agst-Orgnl10"/>
      <sheetName val="CPO_Agsts_TID10"/>
      <sheetName val="BAST_CPO-810"/>
      <sheetName val="CPO_26-8-Orgnl10"/>
      <sheetName val="CPO_26-8-TID10"/>
      <sheetName val="BAST_CPO-26-810"/>
      <sheetName val="Pemakaian_Solar_26-810"/>
      <sheetName val="CPO_5-9-Orgnl_10"/>
      <sheetName val="CPO_5-9-TID10"/>
      <sheetName val="BAST_CPO-5-9_10"/>
      <sheetName val="Pemakaian_Solar_5-9_10"/>
      <sheetName val="CPO_16-9-TID_Orl10"/>
      <sheetName val="BAST_CPO-16-9_HP10"/>
      <sheetName val="BAST_CPO-16-9_SM10"/>
      <sheetName val="Pemakaian_Solar_16-9_10"/>
      <sheetName val="CPO_6-10-TID_Orl10"/>
      <sheetName val="CPO_6-10-TID10"/>
      <sheetName val="BAST_CPO-6-10_HP10"/>
      <sheetName val="BAST_CPO-6-10_SM10"/>
      <sheetName val="Pemakaian_Solar_6-1010"/>
      <sheetName val="CPO_27-10-Orgnl10"/>
      <sheetName val="BAST_CPO-27-10_SM10"/>
      <sheetName val="BAST_CPO-27-10_HP10"/>
      <sheetName val="Pemakaian_Solar_27-1010"/>
      <sheetName val="CPO_9-11-Orgnl_10"/>
      <sheetName val="BAST_CPO-9-11_SM10"/>
      <sheetName val="BAST_CPO-9-11_HP10"/>
      <sheetName val="kmb_9-11-0410"/>
      <sheetName val="Pemakaian_Solar_9-1110"/>
      <sheetName val="CPO_7-12-Orgnl10"/>
      <sheetName val="BAST_CPO-7-12_SM10"/>
      <sheetName val="BAST_CPO-7-12_HP10"/>
      <sheetName val="KMB_7-12-0410"/>
      <sheetName val="Pemakaian_Solar_7-1210"/>
      <sheetName val="Premi_Iuran10"/>
      <sheetName val="Noodles_(assumptions)10"/>
      <sheetName val="Acc-12'02_Book_II10"/>
      <sheetName val="Memb_Schd10"/>
      <sheetName val="Sheet_110"/>
      <sheetName val="Asumsi_Harga10"/>
      <sheetName val="1_10"/>
      <sheetName val="WACC_(LB_Y)10"/>
      <sheetName val="Form_B-CF_Legal10"/>
      <sheetName val="Mst_Real10"/>
      <sheetName val="Cost_Ctr9"/>
      <sheetName val="29_-_Aset_in_progres9"/>
      <sheetName val="27d_-_PPE_-_EST9"/>
      <sheetName val="27c_-_PPE_-_KCP9"/>
      <sheetName val="27b_-_PPE_-_MILL9"/>
      <sheetName val="27a_-_PPE_-_RO9"/>
      <sheetName val="8_-_Notes_BS9"/>
      <sheetName val="10_-_COGS9"/>
      <sheetName val="13_-_OPEX9"/>
      <sheetName val="June_20079"/>
      <sheetName val="Jobsite_Staff9"/>
      <sheetName val="C1_NOV9"/>
      <sheetName val="OMZET_OPC9"/>
      <sheetName val="OMZET_GBG9"/>
      <sheetName val="OMZET_PCC9"/>
      <sheetName val="Rencana_Produksi9"/>
      <sheetName val="DATA_LTW9"/>
      <sheetName val="REKAP_OMZET_KAPAL8"/>
      <sheetName val="Permanent_info8"/>
      <sheetName val="Acc_ALK6"/>
      <sheetName val="Master_harga6"/>
      <sheetName val="5_TE25"/>
      <sheetName val="COA_(3)5"/>
      <sheetName val="1_Areal_Statemen5"/>
      <sheetName val="HPS_Slit_Coil_(Centralia)4"/>
      <sheetName val="INCOME_STATEMENT_33"/>
      <sheetName val="HAL_31-33A14"/>
      <sheetName val="HAL50_-50A14"/>
      <sheetName val="INDIRECT_DETAIL12"/>
      <sheetName val="INDRCT_DTL12"/>
      <sheetName val="Upah_SKUB12"/>
      <sheetName val="SAP-KAB_&amp;_PAN-Buil12"/>
      <sheetName val="CPO_16-9-TID_12"/>
      <sheetName val="Petunjuk_Pengisian12"/>
      <sheetName val="FAS_01-WIL-KBN12"/>
      <sheetName val="FAS_02-MUTASI12"/>
      <sheetName val="FAS_03-BUL12"/>
      <sheetName val="F_PROD-WIL-INPLAS-0112"/>
      <sheetName val="F_PROD-WIL-INPLAS-0212"/>
      <sheetName val="F_PROD-KBN-0212"/>
      <sheetName val="FPROD-03-PER_BLOK_(1)12"/>
      <sheetName val="F_PROD_BUL_KBN-0412"/>
      <sheetName val="FPROD_BUL_WIL-0512"/>
      <sheetName val="F_MPP-WIL-0212"/>
      <sheetName val="F_MPP-DIV-0312"/>
      <sheetName val="F_AKT-0112"/>
      <sheetName val="F_MPP-0112"/>
      <sheetName val="F_UPAH_RATA2_KHT-0112"/>
      <sheetName val="F_AKT-01_Orig12"/>
      <sheetName val="Upah_Rata212"/>
      <sheetName val="Data_Master12"/>
      <sheetName val="Master_Unit_Usaha11"/>
      <sheetName val="08_Jan_200513"/>
      <sheetName val="15_Jan_200513"/>
      <sheetName val="22_Jan_200513"/>
      <sheetName val="29_Jan_13"/>
      <sheetName val="05_Jan13"/>
      <sheetName val="16_Feb_0413"/>
      <sheetName val="23_Feb_04_13"/>
      <sheetName val="01_Mar_0413"/>
      <sheetName val="08_Mar_04_13"/>
      <sheetName val="15_Mar_0413"/>
      <sheetName val="22__Mar_0413"/>
      <sheetName val="28__Mar_0413"/>
      <sheetName val="03_April_04_13"/>
      <sheetName val="10_April_04_13"/>
      <sheetName val="17_April_04__13"/>
      <sheetName val="17_April_04_edit13"/>
      <sheetName val="24_April_04_13"/>
      <sheetName val="24_April_04_edit13"/>
      <sheetName val="01_Mei_0413"/>
      <sheetName val="08_Mei_0413"/>
      <sheetName val="15_Mei_0413"/>
      <sheetName val="22_Mei_04_13"/>
      <sheetName val="29_Mei_04_13"/>
      <sheetName val="05_Juni_0413"/>
      <sheetName val="12_Juni_04_13"/>
      <sheetName val="19_Juni_04__13"/>
      <sheetName val="26_Juni_04_13"/>
      <sheetName val="_30_Juni_04_13"/>
      <sheetName val="_03_Juli_04__13"/>
      <sheetName val="_10_Juli_04___13"/>
      <sheetName val="_17_Juli_04_13"/>
      <sheetName val="10_Juli_04_Penyesuaian13"/>
      <sheetName val="17_Juli_04_Penyesuaian13"/>
      <sheetName val="_24_Juli_04____13"/>
      <sheetName val="_31_Juli_04_13"/>
      <sheetName val="07_Agustus_0413"/>
      <sheetName val="14_Agustus_04_13"/>
      <sheetName val="22_Agustus_04_13"/>
      <sheetName val="28_Agustus_04__13"/>
      <sheetName val="K_025CPO-0913"/>
      <sheetName val="WP_13"/>
      <sheetName val="K_002CPO13"/>
      <sheetName val="K_026CPO0813"/>
      <sheetName val="MUTU_BUAH12"/>
      <sheetName val="Pk_prod12"/>
      <sheetName val="DIRECT_COST12"/>
      <sheetName val="NK_Oct'1111"/>
      <sheetName val="KGP_Thp_I11"/>
      <sheetName val="KGP_Thp_II11"/>
      <sheetName val="Daftar_Harga_Barang11"/>
      <sheetName val="WIL_111"/>
      <sheetName val="MM_PAGE-2_X11"/>
      <sheetName val="REKAP_EST_PROD_13_edt11"/>
      <sheetName val="ocean_voyage11"/>
      <sheetName val="FISIK_RAB_200011"/>
      <sheetName val="Daftar_isi11"/>
      <sheetName val="Lbr_Sched_11"/>
      <sheetName val="SKU_BUL_11"/>
      <sheetName val="SKU-HAR_11"/>
      <sheetName val="SKU_KHT11"/>
      <sheetName val="LBR_SLR_DTL11"/>
      <sheetName val="LEMBUR_200711"/>
      <sheetName val="Prod_smry11"/>
      <sheetName val="Rekap_Biaya11"/>
      <sheetName val="Expens&amp;Rnue_(2)11"/>
      <sheetName val="DIRECT_SMR11"/>
      <sheetName val="DIRECT_DETAIL11"/>
      <sheetName val="INDIRECT_SMR11"/>
      <sheetName val="INDIRECT_COST11"/>
      <sheetName val="SE_SMR11"/>
      <sheetName val="SE_COST11"/>
      <sheetName val="SE_Detail11"/>
      <sheetName val="TRANS_PWR_11"/>
      <sheetName val="TRANS_VEHICL11"/>
      <sheetName val="TRANS_WATER11"/>
      <sheetName val="TRANS_WORKM&amp;R11"/>
      <sheetName val="TRANS_RMH11"/>
      <sheetName val="TRANS_ALT_BERAT11"/>
      <sheetName val="CPO_Feb-Mar11"/>
      <sheetName val="CPO_Juni11"/>
      <sheetName val="Per_Transportir11"/>
      <sheetName val="CPO_Juli-TID11"/>
      <sheetName val="CPO_Juli-Orgnl11"/>
      <sheetName val="BAST_CPO-711"/>
      <sheetName val="CPO_Agst-Orgnl11"/>
      <sheetName val="CPO_Agsts_TID11"/>
      <sheetName val="BAST_CPO-811"/>
      <sheetName val="CPO_26-8-Orgnl11"/>
      <sheetName val="CPO_26-8-TID11"/>
      <sheetName val="BAST_CPO-26-811"/>
      <sheetName val="Pemakaian_Solar_26-811"/>
      <sheetName val="CPO_5-9-Orgnl_11"/>
      <sheetName val="CPO_5-9-TID11"/>
      <sheetName val="BAST_CPO-5-9_11"/>
      <sheetName val="Pemakaian_Solar_5-9_11"/>
      <sheetName val="CPO_16-9-TID_Orl11"/>
      <sheetName val="BAST_CPO-16-9_HP11"/>
      <sheetName val="BAST_CPO-16-9_SM11"/>
      <sheetName val="Pemakaian_Solar_16-9_11"/>
      <sheetName val="CPO_6-10-TID_Orl11"/>
      <sheetName val="CPO_6-10-TID11"/>
      <sheetName val="BAST_CPO-6-10_HP11"/>
      <sheetName val="BAST_CPO-6-10_SM11"/>
      <sheetName val="Pemakaian_Solar_6-1011"/>
      <sheetName val="CPO_27-10-Orgnl11"/>
      <sheetName val="BAST_CPO-27-10_SM11"/>
      <sheetName val="BAST_CPO-27-10_HP11"/>
      <sheetName val="Pemakaian_Solar_27-1011"/>
      <sheetName val="CPO_9-11-Orgnl_11"/>
      <sheetName val="BAST_CPO-9-11_SM11"/>
      <sheetName val="BAST_CPO-9-11_HP11"/>
      <sheetName val="kmb_9-11-0411"/>
      <sheetName val="Pemakaian_Solar_9-1111"/>
      <sheetName val="CPO_7-12-Orgnl11"/>
      <sheetName val="BAST_CPO-7-12_SM11"/>
      <sheetName val="BAST_CPO-7-12_HP11"/>
      <sheetName val="KMB_7-12-0411"/>
      <sheetName val="Pemakaian_Solar_7-1211"/>
      <sheetName val="Premi_Iuran11"/>
      <sheetName val="Noodles_(assumptions)11"/>
      <sheetName val="Acc-12'02_Book_II11"/>
      <sheetName val="Memb_Schd11"/>
      <sheetName val="Sheet_111"/>
      <sheetName val="Asumsi_Harga11"/>
      <sheetName val="1_11"/>
      <sheetName val="WACC_(LB_Y)11"/>
      <sheetName val="Form_B-CF_Legal11"/>
      <sheetName val="Mst_Real11"/>
      <sheetName val="Cost_Ctr10"/>
      <sheetName val="29_-_Aset_in_progres10"/>
      <sheetName val="27d_-_PPE_-_EST10"/>
      <sheetName val="27c_-_PPE_-_KCP10"/>
      <sheetName val="27b_-_PPE_-_MILL10"/>
      <sheetName val="27a_-_PPE_-_RO10"/>
      <sheetName val="8_-_Notes_BS10"/>
      <sheetName val="10_-_COGS10"/>
      <sheetName val="13_-_OPEX10"/>
      <sheetName val="June_200710"/>
      <sheetName val="Jobsite_Staff10"/>
      <sheetName val="C1_NOV10"/>
      <sheetName val="OMZET_OPC10"/>
      <sheetName val="OMZET_GBG10"/>
      <sheetName val="OMZET_PCC10"/>
      <sheetName val="Rencana_Produksi10"/>
      <sheetName val="DATA_LTW10"/>
      <sheetName val="REKAP_OMZET_KAPAL9"/>
      <sheetName val="Permanent_info9"/>
      <sheetName val="Acc_ALK7"/>
      <sheetName val="Master_harga7"/>
      <sheetName val="5_TE26"/>
      <sheetName val="COA_(3)6"/>
      <sheetName val="1_Areal_Statemen6"/>
      <sheetName val="HPS_Slit_Coil_(Centralia)5"/>
      <sheetName val="INCOME_STATEMENT_34"/>
      <sheetName val="5_1(1)"/>
      <sheetName val="6_1_1"/>
      <sheetName val="HAL_31-33A15"/>
      <sheetName val="HAL50_-50A15"/>
      <sheetName val="INDIRECT_DETAIL13"/>
      <sheetName val="INDRCT_DTL13"/>
      <sheetName val="Upah_SKUB13"/>
      <sheetName val="SAP-KAB_&amp;_PAN-Buil13"/>
      <sheetName val="CPO_16-9-TID_13"/>
      <sheetName val="Petunjuk_Pengisian13"/>
      <sheetName val="FAS_01-WIL-KBN13"/>
      <sheetName val="FAS_02-MUTASI13"/>
      <sheetName val="FAS_03-BUL13"/>
      <sheetName val="F_PROD-WIL-INPLAS-0113"/>
      <sheetName val="F_PROD-WIL-INPLAS-0213"/>
      <sheetName val="F_PROD-KBN-0213"/>
      <sheetName val="FPROD-03-PER_BLOK_(1)13"/>
      <sheetName val="F_PROD_BUL_KBN-0413"/>
      <sheetName val="FPROD_BUL_WIL-0513"/>
      <sheetName val="F_MPP-WIL-0213"/>
      <sheetName val="F_MPP-DIV-0313"/>
      <sheetName val="F_AKT-0113"/>
      <sheetName val="F_MPP-0113"/>
      <sheetName val="F_UPAH_RATA2_KHT-0113"/>
      <sheetName val="F_AKT-01_Orig13"/>
      <sheetName val="Upah_Rata213"/>
      <sheetName val="Data_Master13"/>
      <sheetName val="Master_Unit_Usaha12"/>
      <sheetName val="08_Jan_200514"/>
      <sheetName val="15_Jan_200514"/>
      <sheetName val="22_Jan_200514"/>
      <sheetName val="29_Jan_14"/>
      <sheetName val="05_Jan14"/>
      <sheetName val="16_Feb_0414"/>
      <sheetName val="23_Feb_04_14"/>
      <sheetName val="01_Mar_0414"/>
      <sheetName val="08_Mar_04_14"/>
      <sheetName val="15_Mar_0414"/>
      <sheetName val="22__Mar_0414"/>
      <sheetName val="28__Mar_0414"/>
      <sheetName val="03_April_04_14"/>
      <sheetName val="10_April_04_14"/>
      <sheetName val="17_April_04__14"/>
      <sheetName val="17_April_04_edit14"/>
      <sheetName val="24_April_04_14"/>
      <sheetName val="24_April_04_edit14"/>
      <sheetName val="01_Mei_0414"/>
      <sheetName val="08_Mei_0414"/>
      <sheetName val="15_Mei_0414"/>
      <sheetName val="22_Mei_04_14"/>
      <sheetName val="29_Mei_04_14"/>
      <sheetName val="05_Juni_0414"/>
      <sheetName val="12_Juni_04_14"/>
      <sheetName val="19_Juni_04__14"/>
      <sheetName val="26_Juni_04_14"/>
      <sheetName val="_30_Juni_04_14"/>
      <sheetName val="_03_Juli_04__14"/>
      <sheetName val="_10_Juli_04___14"/>
      <sheetName val="_17_Juli_04_14"/>
      <sheetName val="10_Juli_04_Penyesuaian14"/>
      <sheetName val="17_Juli_04_Penyesuaian14"/>
      <sheetName val="_24_Juli_04____14"/>
      <sheetName val="_31_Juli_04_14"/>
      <sheetName val="07_Agustus_0414"/>
      <sheetName val="14_Agustus_04_14"/>
      <sheetName val="22_Agustus_04_14"/>
      <sheetName val="28_Agustus_04__14"/>
      <sheetName val="K_025CPO-0914"/>
      <sheetName val="WP_14"/>
      <sheetName val="K_002CPO14"/>
      <sheetName val="K_026CPO0814"/>
      <sheetName val="MUTU_BUAH13"/>
      <sheetName val="Pk_prod13"/>
      <sheetName val="DIRECT_COST13"/>
      <sheetName val="NK_Oct'1112"/>
      <sheetName val="KGP_Thp_I12"/>
      <sheetName val="KGP_Thp_II12"/>
      <sheetName val="Daftar_Harga_Barang12"/>
      <sheetName val="WIL_112"/>
      <sheetName val="MM_PAGE-2_X12"/>
      <sheetName val="REKAP_EST_PROD_13_edt12"/>
      <sheetName val="ocean_voyage12"/>
      <sheetName val="FISIK_RAB_200012"/>
      <sheetName val="Daftar_isi12"/>
      <sheetName val="Lbr_Sched_12"/>
      <sheetName val="SKU_BUL_12"/>
      <sheetName val="SKU-HAR_12"/>
      <sheetName val="SKU_KHT12"/>
      <sheetName val="LBR_SLR_DTL12"/>
      <sheetName val="LEMBUR_200712"/>
      <sheetName val="Prod_smry12"/>
      <sheetName val="Rekap_Biaya12"/>
      <sheetName val="Expens&amp;Rnue_(2)12"/>
      <sheetName val="DIRECT_SMR12"/>
      <sheetName val="DIRECT_DETAIL12"/>
      <sheetName val="INDIRECT_SMR12"/>
      <sheetName val="INDIRECT_COST12"/>
      <sheetName val="SE_SMR12"/>
      <sheetName val="SE_COST12"/>
      <sheetName val="SE_Detail12"/>
      <sheetName val="TRANS_PWR_12"/>
      <sheetName val="TRANS_VEHICL12"/>
      <sheetName val="TRANS_WATER12"/>
      <sheetName val="TRANS_WORKM&amp;R12"/>
      <sheetName val="TRANS_RMH12"/>
      <sheetName val="TRANS_ALT_BERAT12"/>
      <sheetName val="CPO_Feb-Mar12"/>
      <sheetName val="CPO_Juni12"/>
      <sheetName val="Per_Transportir12"/>
      <sheetName val="CPO_Juli-TID12"/>
      <sheetName val="CPO_Juli-Orgnl12"/>
      <sheetName val="BAST_CPO-712"/>
      <sheetName val="CPO_Agst-Orgnl12"/>
      <sheetName val="CPO_Agsts_TID12"/>
      <sheetName val="BAST_CPO-812"/>
      <sheetName val="CPO_26-8-Orgnl12"/>
      <sheetName val="CPO_26-8-TID12"/>
      <sheetName val="BAST_CPO-26-812"/>
      <sheetName val="Pemakaian_Solar_26-812"/>
      <sheetName val="CPO_5-9-Orgnl_12"/>
      <sheetName val="CPO_5-9-TID12"/>
      <sheetName val="BAST_CPO-5-9_12"/>
      <sheetName val="Pemakaian_Solar_5-9_12"/>
      <sheetName val="CPO_16-9-TID_Orl12"/>
      <sheetName val="BAST_CPO-16-9_HP12"/>
      <sheetName val="BAST_CPO-16-9_SM12"/>
      <sheetName val="Pemakaian_Solar_16-9_12"/>
      <sheetName val="CPO_6-10-TID_Orl12"/>
      <sheetName val="CPO_6-10-TID12"/>
      <sheetName val="BAST_CPO-6-10_HP12"/>
      <sheetName val="BAST_CPO-6-10_SM12"/>
      <sheetName val="Pemakaian_Solar_6-1012"/>
      <sheetName val="CPO_27-10-Orgnl12"/>
      <sheetName val="BAST_CPO-27-10_SM12"/>
      <sheetName val="BAST_CPO-27-10_HP12"/>
      <sheetName val="Pemakaian_Solar_27-1012"/>
      <sheetName val="CPO_9-11-Orgnl_12"/>
      <sheetName val="BAST_CPO-9-11_SM12"/>
      <sheetName val="BAST_CPO-9-11_HP12"/>
      <sheetName val="kmb_9-11-0412"/>
      <sheetName val="Pemakaian_Solar_9-1112"/>
      <sheetName val="CPO_7-12-Orgnl12"/>
      <sheetName val="BAST_CPO-7-12_SM12"/>
      <sheetName val="BAST_CPO-7-12_HP12"/>
      <sheetName val="KMB_7-12-0412"/>
      <sheetName val="Pemakaian_Solar_7-1212"/>
      <sheetName val="Premi_Iuran12"/>
      <sheetName val="Noodles_(assumptions)12"/>
      <sheetName val="Acc-12'02_Book_II12"/>
      <sheetName val="Memb_Schd12"/>
      <sheetName val="Sheet_112"/>
      <sheetName val="Asumsi_Harga12"/>
      <sheetName val="1_12"/>
      <sheetName val="WACC_(LB_Y)12"/>
      <sheetName val="Form_B-CF_Legal12"/>
      <sheetName val="Mst_Real12"/>
      <sheetName val="Cost_Ctr11"/>
      <sheetName val="29_-_Aset_in_progres11"/>
      <sheetName val="27d_-_PPE_-_EST11"/>
      <sheetName val="27c_-_PPE_-_KCP11"/>
      <sheetName val="27b_-_PPE_-_MILL11"/>
      <sheetName val="27a_-_PPE_-_RO11"/>
      <sheetName val="8_-_Notes_BS11"/>
      <sheetName val="10_-_COGS11"/>
      <sheetName val="13_-_OPEX11"/>
      <sheetName val="June_200711"/>
      <sheetName val="Jobsite_Staff11"/>
      <sheetName val="C1_NOV11"/>
      <sheetName val="OMZET_OPC11"/>
      <sheetName val="OMZET_GBG11"/>
      <sheetName val="OMZET_PCC11"/>
      <sheetName val="Rencana_Produksi11"/>
      <sheetName val="DATA_LTW11"/>
      <sheetName val="REKAP_OMZET_KAPAL10"/>
      <sheetName val="Permanent_info10"/>
      <sheetName val="Acc_ALK8"/>
      <sheetName val="Master_harga8"/>
      <sheetName val="5_TE27"/>
      <sheetName val="COA_(3)7"/>
      <sheetName val="1_Areal_Statemen7"/>
      <sheetName val="HPS_Slit_Coil_(Centralia)6"/>
      <sheetName val="INCOME_STATEMENT_35"/>
      <sheetName val="5_1(1)1"/>
      <sheetName val="6_1_11"/>
      <sheetName val="USDt_FS(4)"/>
      <sheetName val="WMMS"/>
      <sheetName val="PAMJ"/>
      <sheetName val="PENM"/>
      <sheetName val="PKSA"/>
      <sheetName val="PLM"/>
      <sheetName val="PTSA"/>
      <sheetName val="CBD"/>
      <sheetName val="HAL_31-33A16"/>
      <sheetName val="HAL50_-50A16"/>
      <sheetName val="INDIRECT_DETAIL14"/>
      <sheetName val="INDRCT_DTL14"/>
      <sheetName val="Upah_SKUB14"/>
      <sheetName val="SAP-KAB_&amp;_PAN-Buil14"/>
      <sheetName val="CPO_16-9-TID_14"/>
      <sheetName val="Petunjuk_Pengisian14"/>
      <sheetName val="FAS_01-WIL-KBN14"/>
      <sheetName val="FAS_02-MUTASI14"/>
      <sheetName val="FAS_03-BUL14"/>
      <sheetName val="F_PROD-WIL-INPLAS-0114"/>
      <sheetName val="F_PROD-WIL-INPLAS-0214"/>
      <sheetName val="F_PROD-KBN-0214"/>
      <sheetName val="FPROD-03-PER_BLOK_(1)14"/>
      <sheetName val="F_PROD_BUL_KBN-0414"/>
      <sheetName val="FPROD_BUL_WIL-0514"/>
      <sheetName val="F_MPP-WIL-0214"/>
      <sheetName val="F_MPP-DIV-0314"/>
      <sheetName val="F_AKT-0114"/>
      <sheetName val="F_MPP-0114"/>
      <sheetName val="F_UPAH_RATA2_KHT-0114"/>
      <sheetName val="F_AKT-01_Orig14"/>
      <sheetName val="Upah_Rata214"/>
      <sheetName val="Data_Master14"/>
      <sheetName val="Master_Unit_Usaha13"/>
      <sheetName val="08_Jan_200515"/>
      <sheetName val="15_Jan_200515"/>
      <sheetName val="22_Jan_200515"/>
      <sheetName val="29_Jan_15"/>
      <sheetName val="05_Jan15"/>
      <sheetName val="16_Feb_0415"/>
      <sheetName val="23_Feb_04_15"/>
      <sheetName val="01_Mar_0415"/>
      <sheetName val="08_Mar_04_15"/>
      <sheetName val="15_Mar_0415"/>
      <sheetName val="22__Mar_0415"/>
      <sheetName val="28__Mar_0415"/>
      <sheetName val="03_April_04_15"/>
      <sheetName val="10_April_04_15"/>
      <sheetName val="17_April_04__15"/>
      <sheetName val="17_April_04_edit15"/>
      <sheetName val="24_April_04_15"/>
      <sheetName val="24_April_04_edit15"/>
      <sheetName val="01_Mei_0415"/>
      <sheetName val="08_Mei_0415"/>
      <sheetName val="15_Mei_0415"/>
      <sheetName val="22_Mei_04_15"/>
      <sheetName val="29_Mei_04_15"/>
      <sheetName val="05_Juni_0415"/>
      <sheetName val="12_Juni_04_15"/>
      <sheetName val="19_Juni_04__15"/>
      <sheetName val="26_Juni_04_15"/>
      <sheetName val="_30_Juni_04_15"/>
      <sheetName val="_03_Juli_04__15"/>
      <sheetName val="_10_Juli_04___15"/>
      <sheetName val="_17_Juli_04_15"/>
      <sheetName val="10_Juli_04_Penyesuaian15"/>
      <sheetName val="17_Juli_04_Penyesuaian15"/>
      <sheetName val="_24_Juli_04____15"/>
      <sheetName val="_31_Juli_04_15"/>
      <sheetName val="07_Agustus_0415"/>
      <sheetName val="14_Agustus_04_15"/>
      <sheetName val="22_Agustus_04_15"/>
      <sheetName val="28_Agustus_04__15"/>
      <sheetName val="K_025CPO-0915"/>
      <sheetName val="WP_15"/>
      <sheetName val="K_002CPO15"/>
      <sheetName val="K_026CPO0815"/>
      <sheetName val="MUTU_BUAH14"/>
      <sheetName val="Pk_prod14"/>
      <sheetName val="DIRECT_COST14"/>
      <sheetName val="NK_Oct'1113"/>
      <sheetName val="KGP_Thp_I13"/>
      <sheetName val="KGP_Thp_II13"/>
      <sheetName val="Daftar_Harga_Barang13"/>
      <sheetName val="WIL_113"/>
      <sheetName val="MM_PAGE-2_X13"/>
      <sheetName val="REKAP_EST_PROD_13_edt13"/>
      <sheetName val="ocean_voyage13"/>
      <sheetName val="FISIK_RAB_200013"/>
      <sheetName val="Daftar_isi13"/>
      <sheetName val="Lbr_Sched_13"/>
      <sheetName val="SKU_BUL_13"/>
      <sheetName val="SKU-HAR_13"/>
      <sheetName val="SKU_KHT13"/>
      <sheetName val="LBR_SLR_DTL13"/>
      <sheetName val="LEMBUR_200713"/>
      <sheetName val="Prod_smry13"/>
      <sheetName val="Rekap_Biaya13"/>
      <sheetName val="Expens&amp;Rnue_(2)13"/>
      <sheetName val="DIRECT_SMR13"/>
      <sheetName val="DIRECT_DETAIL13"/>
      <sheetName val="INDIRECT_SMR13"/>
      <sheetName val="INDIRECT_COST13"/>
      <sheetName val="SE_SMR13"/>
      <sheetName val="SE_COST13"/>
      <sheetName val="SE_Detail13"/>
      <sheetName val="TRANS_PWR_13"/>
      <sheetName val="TRANS_VEHICL13"/>
      <sheetName val="TRANS_WATER13"/>
      <sheetName val="TRANS_WORKM&amp;R13"/>
      <sheetName val="TRANS_RMH13"/>
      <sheetName val="TRANS_ALT_BERAT13"/>
      <sheetName val="CPO_Feb-Mar13"/>
      <sheetName val="CPO_Juni13"/>
      <sheetName val="Per_Transportir13"/>
      <sheetName val="CPO_Juli-TID13"/>
      <sheetName val="CPO_Juli-Orgnl13"/>
      <sheetName val="BAST_CPO-713"/>
      <sheetName val="CPO_Agst-Orgnl13"/>
      <sheetName val="CPO_Agsts_TID13"/>
      <sheetName val="BAST_CPO-813"/>
      <sheetName val="CPO_26-8-Orgnl13"/>
      <sheetName val="CPO_26-8-TID13"/>
      <sheetName val="BAST_CPO-26-813"/>
      <sheetName val="Pemakaian_Solar_26-813"/>
      <sheetName val="CPO_5-9-Orgnl_13"/>
      <sheetName val="CPO_5-9-TID13"/>
      <sheetName val="BAST_CPO-5-9_13"/>
      <sheetName val="Pemakaian_Solar_5-9_13"/>
      <sheetName val="CPO_16-9-TID_Orl13"/>
      <sheetName val="BAST_CPO-16-9_HP13"/>
      <sheetName val="BAST_CPO-16-9_SM13"/>
      <sheetName val="Pemakaian_Solar_16-9_13"/>
      <sheetName val="CPO_6-10-TID_Orl13"/>
      <sheetName val="CPO_6-10-TID13"/>
      <sheetName val="BAST_CPO-6-10_HP13"/>
      <sheetName val="BAST_CPO-6-10_SM13"/>
      <sheetName val="Pemakaian_Solar_6-1013"/>
      <sheetName val="CPO_27-10-Orgnl13"/>
      <sheetName val="BAST_CPO-27-10_SM13"/>
      <sheetName val="BAST_CPO-27-10_HP13"/>
      <sheetName val="Pemakaian_Solar_27-1013"/>
      <sheetName val="CPO_9-11-Orgnl_13"/>
      <sheetName val="BAST_CPO-9-11_SM13"/>
      <sheetName val="BAST_CPO-9-11_HP13"/>
      <sheetName val="kmb_9-11-0413"/>
      <sheetName val="Pemakaian_Solar_9-1113"/>
      <sheetName val="CPO_7-12-Orgnl13"/>
      <sheetName val="BAST_CPO-7-12_SM13"/>
      <sheetName val="BAST_CPO-7-12_HP13"/>
      <sheetName val="KMB_7-12-0413"/>
      <sheetName val="Pemakaian_Solar_7-1213"/>
      <sheetName val="Premi_Iuran13"/>
      <sheetName val="Noodles_(assumptions)13"/>
      <sheetName val="Acc-12'02_Book_II13"/>
      <sheetName val="Memb_Schd13"/>
      <sheetName val="Sheet_113"/>
      <sheetName val="Asumsi_Harga13"/>
      <sheetName val="1_13"/>
      <sheetName val="WACC_(LB_Y)13"/>
      <sheetName val="Form_B-CF_Legal13"/>
      <sheetName val="Mst_Real13"/>
      <sheetName val="Cost_Ctr12"/>
      <sheetName val="29_-_Aset_in_progres12"/>
      <sheetName val="27d_-_PPE_-_EST12"/>
      <sheetName val="27c_-_PPE_-_KCP12"/>
      <sheetName val="27b_-_PPE_-_MILL12"/>
      <sheetName val="27a_-_PPE_-_RO12"/>
      <sheetName val="8_-_Notes_BS12"/>
      <sheetName val="10_-_COGS12"/>
      <sheetName val="13_-_OPEX12"/>
      <sheetName val="June_200712"/>
      <sheetName val="Jobsite_Staff12"/>
      <sheetName val="C1_NOV12"/>
      <sheetName val="OMZET_OPC12"/>
      <sheetName val="OMZET_GBG12"/>
      <sheetName val="OMZET_PCC12"/>
      <sheetName val="Rencana_Produksi12"/>
      <sheetName val="DATA_LTW12"/>
      <sheetName val="REKAP_OMZET_KAPAL11"/>
      <sheetName val="Permanent_info11"/>
      <sheetName val="Acc_ALK9"/>
      <sheetName val="Master_harga9"/>
      <sheetName val="5_TE28"/>
      <sheetName val="COA_(3)8"/>
      <sheetName val="1_Areal_Statemen8"/>
      <sheetName val="HPS_Slit_Coil_(Centralia)7"/>
      <sheetName val="INCOME_STATEMENT_36"/>
      <sheetName val="5_1(1)2"/>
      <sheetName val="6_1_12"/>
      <sheetName val="TON  per J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refreshError="1"/>
      <sheetData sheetId="154" refreshError="1"/>
      <sheetData sheetId="155" refreshError="1"/>
      <sheetData sheetId="156" refreshError="1"/>
      <sheetData sheetId="157" refreshError="1"/>
      <sheetData sheetId="158" refreshError="1"/>
      <sheetData sheetId="159"/>
      <sheetData sheetId="160"/>
      <sheetData sheetId="161" refreshError="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ow r="6">
          <cell r="E6" t="str">
            <v>1</v>
          </cell>
        </row>
      </sheetData>
      <sheetData sheetId="416">
        <row r="6">
          <cell r="E6" t="str">
            <v>1</v>
          </cell>
        </row>
      </sheetData>
      <sheetData sheetId="417">
        <row r="6">
          <cell r="E6" t="str">
            <v>1</v>
          </cell>
        </row>
      </sheetData>
      <sheetData sheetId="418">
        <row r="6">
          <cell r="E6" t="str">
            <v>1</v>
          </cell>
        </row>
      </sheetData>
      <sheetData sheetId="419">
        <row r="6">
          <cell r="E6" t="str">
            <v>1</v>
          </cell>
        </row>
      </sheetData>
      <sheetData sheetId="420">
        <row r="6">
          <cell r="E6" t="str">
            <v>1</v>
          </cell>
        </row>
      </sheetData>
      <sheetData sheetId="421" refreshError="1"/>
      <sheetData sheetId="422">
        <row r="6">
          <cell r="E6" t="str">
            <v>1</v>
          </cell>
        </row>
      </sheetData>
      <sheetData sheetId="423">
        <row r="6">
          <cell r="E6" t="str">
            <v>1</v>
          </cell>
        </row>
      </sheetData>
      <sheetData sheetId="424">
        <row r="6">
          <cell r="E6" t="str">
            <v>1</v>
          </cell>
        </row>
      </sheetData>
      <sheetData sheetId="425">
        <row r="6">
          <cell r="E6" t="str">
            <v>1</v>
          </cell>
        </row>
      </sheetData>
      <sheetData sheetId="426">
        <row r="6">
          <cell r="E6" t="str">
            <v>1</v>
          </cell>
        </row>
      </sheetData>
      <sheetData sheetId="427">
        <row r="6">
          <cell r="E6" t="str">
            <v>1</v>
          </cell>
        </row>
      </sheetData>
      <sheetData sheetId="428">
        <row r="6">
          <cell r="E6" t="str">
            <v>1</v>
          </cell>
        </row>
      </sheetData>
      <sheetData sheetId="429">
        <row r="6">
          <cell r="E6" t="str">
            <v>1</v>
          </cell>
        </row>
      </sheetData>
      <sheetData sheetId="430">
        <row r="6">
          <cell r="E6" t="str">
            <v>1</v>
          </cell>
        </row>
      </sheetData>
      <sheetData sheetId="431">
        <row r="6">
          <cell r="E6" t="str">
            <v>1</v>
          </cell>
        </row>
      </sheetData>
      <sheetData sheetId="432">
        <row r="6">
          <cell r="E6" t="str">
            <v>1</v>
          </cell>
        </row>
      </sheetData>
      <sheetData sheetId="433">
        <row r="6">
          <cell r="E6" t="str">
            <v>1</v>
          </cell>
        </row>
      </sheetData>
      <sheetData sheetId="434">
        <row r="6">
          <cell r="E6" t="str">
            <v>1</v>
          </cell>
        </row>
      </sheetData>
      <sheetData sheetId="435">
        <row r="6">
          <cell r="E6" t="str">
            <v>1</v>
          </cell>
        </row>
      </sheetData>
      <sheetData sheetId="436">
        <row r="6">
          <cell r="E6" t="str">
            <v>1</v>
          </cell>
        </row>
      </sheetData>
      <sheetData sheetId="437">
        <row r="6">
          <cell r="E6" t="str">
            <v>1</v>
          </cell>
        </row>
      </sheetData>
      <sheetData sheetId="438">
        <row r="6">
          <cell r="E6" t="str">
            <v>1</v>
          </cell>
        </row>
      </sheetData>
      <sheetData sheetId="439">
        <row r="6">
          <cell r="E6" t="str">
            <v>1</v>
          </cell>
        </row>
      </sheetData>
      <sheetData sheetId="440">
        <row r="6">
          <cell r="E6" t="str">
            <v>1</v>
          </cell>
        </row>
      </sheetData>
      <sheetData sheetId="441">
        <row r="6">
          <cell r="E6" t="str">
            <v>1</v>
          </cell>
        </row>
      </sheetData>
      <sheetData sheetId="442">
        <row r="6">
          <cell r="E6" t="str">
            <v>1</v>
          </cell>
        </row>
      </sheetData>
      <sheetData sheetId="443">
        <row r="6">
          <cell r="E6" t="str">
            <v>1</v>
          </cell>
        </row>
      </sheetData>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ow r="6">
          <cell r="E6" t="str">
            <v>1</v>
          </cell>
        </row>
      </sheetData>
      <sheetData sheetId="532">
        <row r="6">
          <cell r="E6" t="str">
            <v>1</v>
          </cell>
        </row>
      </sheetData>
      <sheetData sheetId="533">
        <row r="6">
          <cell r="E6" t="str">
            <v>1</v>
          </cell>
        </row>
      </sheetData>
      <sheetData sheetId="534">
        <row r="6">
          <cell r="E6" t="str">
            <v>1</v>
          </cell>
        </row>
      </sheetData>
      <sheetData sheetId="535">
        <row r="6">
          <cell r="E6" t="str">
            <v>1</v>
          </cell>
        </row>
      </sheetData>
      <sheetData sheetId="536" refreshError="1"/>
      <sheetData sheetId="537">
        <row r="6">
          <cell r="E6" t="str">
            <v>1</v>
          </cell>
        </row>
      </sheetData>
      <sheetData sheetId="538">
        <row r="6">
          <cell r="E6" t="str">
            <v>1</v>
          </cell>
        </row>
      </sheetData>
      <sheetData sheetId="539">
        <row r="6">
          <cell r="E6" t="str">
            <v>1</v>
          </cell>
        </row>
      </sheetData>
      <sheetData sheetId="540">
        <row r="6">
          <cell r="E6" t="str">
            <v>1</v>
          </cell>
        </row>
      </sheetData>
      <sheetData sheetId="541">
        <row r="6">
          <cell r="E6" t="str">
            <v>1</v>
          </cell>
        </row>
      </sheetData>
      <sheetData sheetId="542">
        <row r="6">
          <cell r="E6" t="str">
            <v>1</v>
          </cell>
        </row>
      </sheetData>
      <sheetData sheetId="543">
        <row r="6">
          <cell r="E6" t="str">
            <v>1</v>
          </cell>
        </row>
      </sheetData>
      <sheetData sheetId="544">
        <row r="6">
          <cell r="E6" t="str">
            <v>1</v>
          </cell>
        </row>
      </sheetData>
      <sheetData sheetId="545">
        <row r="6">
          <cell r="E6" t="str">
            <v>1</v>
          </cell>
        </row>
      </sheetData>
      <sheetData sheetId="546">
        <row r="6">
          <cell r="E6" t="str">
            <v>1</v>
          </cell>
        </row>
      </sheetData>
      <sheetData sheetId="547">
        <row r="6">
          <cell r="E6" t="str">
            <v>1</v>
          </cell>
        </row>
      </sheetData>
      <sheetData sheetId="548">
        <row r="6">
          <cell r="E6" t="str">
            <v>1</v>
          </cell>
        </row>
      </sheetData>
      <sheetData sheetId="549">
        <row r="6">
          <cell r="E6" t="str">
            <v>1</v>
          </cell>
        </row>
      </sheetData>
      <sheetData sheetId="550">
        <row r="6">
          <cell r="E6" t="str">
            <v>1</v>
          </cell>
        </row>
      </sheetData>
      <sheetData sheetId="551">
        <row r="6">
          <cell r="E6" t="str">
            <v>1</v>
          </cell>
        </row>
      </sheetData>
      <sheetData sheetId="552">
        <row r="6">
          <cell r="E6" t="str">
            <v>1</v>
          </cell>
        </row>
      </sheetData>
      <sheetData sheetId="553">
        <row r="6">
          <cell r="E6" t="str">
            <v>1</v>
          </cell>
        </row>
      </sheetData>
      <sheetData sheetId="554">
        <row r="6">
          <cell r="E6" t="str">
            <v>1</v>
          </cell>
        </row>
      </sheetData>
      <sheetData sheetId="555">
        <row r="6">
          <cell r="E6" t="str">
            <v>1</v>
          </cell>
        </row>
      </sheetData>
      <sheetData sheetId="556">
        <row r="6">
          <cell r="E6" t="str">
            <v>1</v>
          </cell>
        </row>
      </sheetData>
      <sheetData sheetId="557">
        <row r="6">
          <cell r="E6" t="str">
            <v>1</v>
          </cell>
        </row>
      </sheetData>
      <sheetData sheetId="558">
        <row r="6">
          <cell r="E6" t="str">
            <v>1</v>
          </cell>
        </row>
      </sheetData>
      <sheetData sheetId="559">
        <row r="6">
          <cell r="E6" t="str">
            <v>1</v>
          </cell>
        </row>
      </sheetData>
      <sheetData sheetId="560">
        <row r="6">
          <cell r="E6" t="str">
            <v>1</v>
          </cell>
        </row>
      </sheetData>
      <sheetData sheetId="561">
        <row r="6">
          <cell r="E6" t="str">
            <v>1</v>
          </cell>
        </row>
      </sheetData>
      <sheetData sheetId="562">
        <row r="6">
          <cell r="E6" t="str">
            <v>1</v>
          </cell>
        </row>
      </sheetData>
      <sheetData sheetId="563">
        <row r="6">
          <cell r="E6" t="str">
            <v>1</v>
          </cell>
        </row>
      </sheetData>
      <sheetData sheetId="564">
        <row r="6">
          <cell r="E6" t="str">
            <v>1</v>
          </cell>
        </row>
      </sheetData>
      <sheetData sheetId="565">
        <row r="6">
          <cell r="E6" t="str">
            <v>1</v>
          </cell>
        </row>
      </sheetData>
      <sheetData sheetId="566">
        <row r="6">
          <cell r="E6" t="str">
            <v>1</v>
          </cell>
        </row>
      </sheetData>
      <sheetData sheetId="567">
        <row r="6">
          <cell r="E6" t="str">
            <v>1</v>
          </cell>
        </row>
      </sheetData>
      <sheetData sheetId="568">
        <row r="6">
          <cell r="E6" t="str">
            <v>1</v>
          </cell>
        </row>
      </sheetData>
      <sheetData sheetId="569">
        <row r="6">
          <cell r="E6" t="str">
            <v>1</v>
          </cell>
        </row>
      </sheetData>
      <sheetData sheetId="570">
        <row r="6">
          <cell r="E6" t="str">
            <v>1</v>
          </cell>
        </row>
      </sheetData>
      <sheetData sheetId="571">
        <row r="6">
          <cell r="E6" t="str">
            <v>1</v>
          </cell>
        </row>
      </sheetData>
      <sheetData sheetId="572">
        <row r="6">
          <cell r="E6" t="str">
            <v>1</v>
          </cell>
        </row>
      </sheetData>
      <sheetData sheetId="573">
        <row r="6">
          <cell r="E6" t="str">
            <v>1</v>
          </cell>
        </row>
      </sheetData>
      <sheetData sheetId="574">
        <row r="6">
          <cell r="E6" t="str">
            <v>1</v>
          </cell>
        </row>
      </sheetData>
      <sheetData sheetId="575">
        <row r="6">
          <cell r="E6" t="str">
            <v>1</v>
          </cell>
        </row>
      </sheetData>
      <sheetData sheetId="576">
        <row r="6">
          <cell r="E6" t="str">
            <v>1</v>
          </cell>
        </row>
      </sheetData>
      <sheetData sheetId="577">
        <row r="6">
          <cell r="E6" t="str">
            <v>1</v>
          </cell>
        </row>
      </sheetData>
      <sheetData sheetId="578">
        <row r="6">
          <cell r="E6" t="str">
            <v>1</v>
          </cell>
        </row>
      </sheetData>
      <sheetData sheetId="579">
        <row r="6">
          <cell r="E6" t="str">
            <v>1</v>
          </cell>
        </row>
      </sheetData>
      <sheetData sheetId="580">
        <row r="6">
          <cell r="E6" t="str">
            <v>1</v>
          </cell>
        </row>
      </sheetData>
      <sheetData sheetId="581">
        <row r="6">
          <cell r="E6" t="str">
            <v>1</v>
          </cell>
        </row>
      </sheetData>
      <sheetData sheetId="582">
        <row r="6">
          <cell r="E6" t="str">
            <v>1</v>
          </cell>
        </row>
      </sheetData>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refreshError="1"/>
      <sheetData sheetId="1136" refreshError="1"/>
      <sheetData sheetId="1137" refreshError="1"/>
      <sheetData sheetId="1138" refreshError="1"/>
      <sheetData sheetId="1139" refreshError="1"/>
      <sheetData sheetId="1140" refreshError="1"/>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refreshError="1"/>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ttn"/>
      <sheetName val="♥."/>
      <sheetName val="Cover A"/>
      <sheetName val="BTL"/>
      <sheetName val="♥.."/>
      <sheetName val="Cover B"/>
      <sheetName val="Console TM"/>
      <sheetName val="♥..."/>
      <sheetName val="Cover C"/>
      <sheetName val="TM A1'91"/>
      <sheetName val="♥...."/>
      <sheetName val="Cover D"/>
      <sheetName val="TM A2'91"/>
      <sheetName val="♥....."/>
      <sheetName val="Cover E"/>
      <sheetName val="TM A3'91'97'98"/>
      <sheetName val="TM A3'91"/>
      <sheetName val="TM A3'97"/>
      <sheetName val="TM A3'98"/>
      <sheetName val="♥......"/>
      <sheetName val="Cover F"/>
      <sheetName val="TM A4'93'96"/>
      <sheetName val="TM A4'93"/>
      <sheetName val="TM A4'96"/>
      <sheetName val="TRIAL"/>
      <sheetName val="KR A2"/>
      <sheetName val="KR A3"/>
      <sheetName val="KR A4"/>
      <sheetName val="#REF"/>
      <sheetName val="Sheet1"/>
      <sheetName val="02Ktr"/>
      <sheetName val="TBSv"/>
      <sheetName val="HAL10"/>
      <sheetName val="TBM-"/>
      <sheetName val="♥_"/>
      <sheetName val="Cover_A"/>
      <sheetName val="♥__"/>
      <sheetName val="Cover_B"/>
      <sheetName val="Console_TM"/>
      <sheetName val="♥___"/>
      <sheetName val="Cover_C"/>
      <sheetName val="TM_A1'91"/>
      <sheetName val="♥____"/>
      <sheetName val="Cover_D"/>
      <sheetName val="TM_A2'91"/>
      <sheetName val="♥_____"/>
      <sheetName val="Cover_E"/>
      <sheetName val="TM_A3'91'97'98"/>
      <sheetName val="TM_A3'91"/>
      <sheetName val="TM_A3'97"/>
      <sheetName val="TM_A3'98"/>
      <sheetName val="♥______"/>
      <sheetName val="Cover_F"/>
      <sheetName val="TM_A4'93'96"/>
      <sheetName val="TM_A4'93"/>
      <sheetName val="TM_A4'96"/>
      <sheetName val="KR_A2"/>
      <sheetName val="KR_A3"/>
      <sheetName val="KR_A4"/>
      <sheetName val="MASTER_INPUT"/>
      <sheetName val="Sheet 1"/>
      <sheetName val="SAP-KAB &amp; PAN-Buil"/>
      <sheetName val="TOTAL KNC"/>
      <sheetName val="KG"/>
      <sheetName val="HIT BQ"/>
      <sheetName val="WACC (LB_Y)"/>
      <sheetName val="VINTHIA"/>
      <sheetName val="II"/>
      <sheetName val="Sheet4"/>
      <sheetName val="Comment Account 06"/>
      <sheetName val="Model"/>
      <sheetName val="SDS0308"/>
      <sheetName val="LUK(B)-KTR12"/>
      <sheetName val="PREMI"/>
      <sheetName val="Bolt"/>
      <sheetName val="13"/>
      <sheetName val="TBM"/>
      <sheetName val="Ex-Rate"/>
      <sheetName val="KOR"/>
      <sheetName val="AKTIVA1TB"/>
      <sheetName val="Alokasi"/>
      <sheetName val="Ketentuan"/>
      <sheetName val="Pembebanan"/>
      <sheetName val="08011.0"/>
      <sheetName val="Areal"/>
      <sheetName val="Produksi"/>
      <sheetName val="DAT-2"/>
      <sheetName val="Define"/>
      <sheetName val="Afd-1"/>
      <sheetName val="DIV INC"/>
      <sheetName val="MAIN"/>
      <sheetName val="LTM"/>
      <sheetName val="DropZone"/>
      <sheetName val="Data"/>
      <sheetName val="DCF 3"/>
      <sheetName val="EQ. IRR"/>
      <sheetName val="Debt Return Analy"/>
      <sheetName val="Toggles"/>
      <sheetName val="Report"/>
      <sheetName val="FA1999"/>
      <sheetName val="CETAK BUKTI"/>
      <sheetName val="annual charge"/>
      <sheetName val="SummaryPL"/>
      <sheetName val="賦課費比較"/>
      <sheetName val="8"/>
      <sheetName val="Ref"/>
      <sheetName val="A-2"/>
      <sheetName val="JAN"/>
      <sheetName val="General"/>
      <sheetName val="Upah SKUB"/>
      <sheetName val="INDRCT DTL"/>
      <sheetName val="H.Satuan"/>
      <sheetName val="RK1"/>
      <sheetName val="Budget 2006"/>
      <sheetName val="AKTIVA"/>
      <sheetName val="Akomodasi"/>
      <sheetName val="COMP"/>
      <sheetName val="Assumptions"/>
      <sheetName val="UP KCK 11 km"/>
      <sheetName val="Calc. Sheet for Road"/>
      <sheetName val="Tabel"/>
      <sheetName val="Master"/>
      <sheetName val="Kary Masuk"/>
      <sheetName val="Kary Mutasi"/>
      <sheetName val="Kary Keluar"/>
      <sheetName val="(43)9.1"/>
      <sheetName val="11 CH"/>
      <sheetName val="A"/>
      <sheetName val="Variance Salaries"/>
      <sheetName val="XREF"/>
      <sheetName val="Market Positioning"/>
      <sheetName val="MTL$-INTER"/>
      <sheetName val="CYCLE CJ"/>
      <sheetName val="CYCLE DM"/>
      <sheetName val="(Global Parameters)"/>
      <sheetName val="list of ac"/>
      <sheetName val="COGS"/>
      <sheetName val="BANK"/>
      <sheetName val="POTO MAC"/>
      <sheetName val="Inpu data"/>
      <sheetName val="LOKASI"/>
      <sheetName val="1105-B&amp;I-OK"/>
      <sheetName val="DES 02"/>
      <sheetName val="Calc"/>
      <sheetName val="Tools"/>
      <sheetName val="Admin"/>
      <sheetName val="Output"/>
      <sheetName val="Back1"/>
      <sheetName val="Index"/>
      <sheetName val="DP-I "/>
      <sheetName val="WBS1"/>
      <sheetName val="11"/>
      <sheetName val="12"/>
      <sheetName val="14"/>
      <sheetName val="15"/>
      <sheetName val="16"/>
      <sheetName val="17"/>
      <sheetName val="18"/>
      <sheetName val="19"/>
      <sheetName val="20"/>
      <sheetName val="21"/>
      <sheetName val="22"/>
      <sheetName val="23"/>
      <sheetName val="24"/>
      <sheetName val="25"/>
      <sheetName val="26"/>
      <sheetName val="27"/>
      <sheetName val="28"/>
      <sheetName val="ALAT 01 IMAM"/>
      <sheetName val="ALAT 02 DODI"/>
      <sheetName val="AlAT 03 HENGKI"/>
      <sheetName val="REKAP KURNIA MANDIRI SAPTA"/>
      <sheetName val="Rekap"/>
      <sheetName val="BBM"/>
      <sheetName val="Transport "/>
      <sheetName val="GL500"/>
      <sheetName val="LAMP_ADMI"/>
      <sheetName val="RPP"/>
      <sheetName val="LPJ-Bm"/>
      <sheetName val="DETAIL"/>
      <sheetName val="SISIP"/>
      <sheetName val="TBS BLOK"/>
      <sheetName val="NPK Mg Bo"/>
      <sheetName val="DAT-1"/>
      <sheetName val="OpRev"/>
      <sheetName val="Taxation"/>
      <sheetName val="Premi Iuran"/>
      <sheetName val="RBSB"/>
      <sheetName val="LPJ_Bm"/>
      <sheetName val="GM"/>
      <sheetName val="COV φ"/>
      <sheetName val="Drawdowns"/>
      <sheetName val="GL"/>
      <sheetName val="BEBAN"/>
      <sheetName val="JUAL"/>
      <sheetName val="KOREKSI"/>
      <sheetName val="MUSNAH"/>
      <sheetName val="MUTASI"/>
      <sheetName val="RECLASS"/>
      <sheetName val="Permanent info"/>
      <sheetName val="Marshal"/>
      <sheetName val="1.Rollfwd"/>
      <sheetName val="Lead"/>
      <sheetName val=""/>
      <sheetName val="♥_1"/>
      <sheetName val="Cover_A1"/>
      <sheetName val="♥__1"/>
      <sheetName val="Cover_B1"/>
      <sheetName val="Console_TM1"/>
      <sheetName val="♥___1"/>
      <sheetName val="Cover_C1"/>
      <sheetName val="TM_A1'911"/>
      <sheetName val="♥____1"/>
      <sheetName val="Cover_D1"/>
      <sheetName val="TM_A2'911"/>
      <sheetName val="♥_____1"/>
      <sheetName val="Cover_E1"/>
      <sheetName val="TM_A3'91'97'981"/>
      <sheetName val="TM_A3'911"/>
      <sheetName val="TM_A3'971"/>
      <sheetName val="TM_A3'981"/>
      <sheetName val="♥______1"/>
      <sheetName val="Cover_F1"/>
      <sheetName val="TM_A4'93'961"/>
      <sheetName val="TM_A4'931"/>
      <sheetName val="TM_A4'961"/>
      <sheetName val="KR_A21"/>
      <sheetName val="KR_A31"/>
      <sheetName val="KR_A41"/>
      <sheetName val="Lookup2"/>
      <sheetName val="Lookup"/>
      <sheetName val="lhp7"/>
      <sheetName val="Kode"/>
      <sheetName val="Per monthly"/>
      <sheetName val="Conc.Status"/>
      <sheetName val="Proses"/>
      <sheetName val="A u g"/>
      <sheetName val="J u l"/>
      <sheetName val="O c t"/>
      <sheetName val="A p r"/>
      <sheetName val="M a y"/>
      <sheetName val="S e p"/>
      <sheetName val="00 received in 01"/>
      <sheetName val="F e b"/>
      <sheetName val="Per GL J a n"/>
      <sheetName val="J u n"/>
      <sheetName val="M a r"/>
      <sheetName val="应付账款明细表"/>
      <sheetName val="低值品"/>
      <sheetName val="Exc. Rate"/>
      <sheetName val="MGR-12"/>
      <sheetName val="Noodles (assumptions)"/>
      <sheetName val="♥_2"/>
      <sheetName val="Cover_A2"/>
      <sheetName val="♥__2"/>
      <sheetName val="Cover_B2"/>
      <sheetName val="Console_TM2"/>
      <sheetName val="♥___2"/>
      <sheetName val="Cover_C2"/>
      <sheetName val="TM_A1'912"/>
      <sheetName val="♥____2"/>
      <sheetName val="Cover_D2"/>
      <sheetName val="TM_A2'912"/>
      <sheetName val="♥_____2"/>
      <sheetName val="Cover_E2"/>
      <sheetName val="TM_A3'91'97'982"/>
      <sheetName val="TM_A3'912"/>
      <sheetName val="TM_A3'972"/>
      <sheetName val="TM_A3'982"/>
      <sheetName val="♥______2"/>
      <sheetName val="Cover_F2"/>
      <sheetName val="TM_A4'93'962"/>
      <sheetName val="TM_A4'932"/>
      <sheetName val="TM_A4'962"/>
      <sheetName val="KR_A22"/>
      <sheetName val="KR_A32"/>
      <sheetName val="KR_A42"/>
      <sheetName val="Sheet_1"/>
      <sheetName val="SAP-KAB_&amp;_PAN-Buil"/>
      <sheetName val="TOTAL_KNC"/>
      <sheetName val="HIT_BQ"/>
      <sheetName val="WACC_(LB_Y)"/>
      <sheetName val="Comment_Account_06"/>
      <sheetName val="08011_0"/>
      <sheetName val="DIV_INC"/>
      <sheetName val="DCF_3"/>
      <sheetName val="EQ__IRR"/>
      <sheetName val="Debt_Return_Analy"/>
      <sheetName val="CETAK_BUKTI"/>
      <sheetName val="annual_charge"/>
      <sheetName val="Upah_SKUB"/>
      <sheetName val="INDRCT_DTL"/>
      <sheetName val="H_Satuan"/>
      <sheetName val="Budget_2006"/>
      <sheetName val="UP_KCK_11_km"/>
      <sheetName val="Calc__Sheet_for_Road"/>
      <sheetName val="Kary_Masuk"/>
      <sheetName val="Kary_Mutasi"/>
      <sheetName val="Kary_Keluar"/>
      <sheetName val="(43)9_1"/>
      <sheetName val="11_CH"/>
      <sheetName val="Variance_Salaries"/>
      <sheetName val="Market_Positioning"/>
      <sheetName val="CYCLE_CJ"/>
      <sheetName val="CYCLE_DM"/>
      <sheetName val="(Global_Parameters)"/>
      <sheetName val="list_of_ac"/>
      <sheetName val="POTO_MAC"/>
      <sheetName val="Inpu_data"/>
      <sheetName val="DES_02"/>
      <sheetName val="DP-I_"/>
      <sheetName val="ALAT_01_IMAM"/>
      <sheetName val="ALAT_02_DODI"/>
      <sheetName val="AlAT_03_HENGKI"/>
      <sheetName val="REKAP_KURNIA_MANDIRI_SAPTA"/>
      <sheetName val="Transport_"/>
      <sheetName val="TBS_BLOK"/>
      <sheetName val="NPK_Mg_Bo"/>
      <sheetName val="Premi_Iuran"/>
      <sheetName val="COV_φ"/>
      <sheetName val="Permanent_info"/>
      <sheetName val="1_Rollfwd"/>
      <sheetName val="Per_monthly"/>
      <sheetName val="Conc_Status"/>
      <sheetName val="A_u_g"/>
      <sheetName val="J_u_l"/>
      <sheetName val="O_c_t"/>
      <sheetName val="A_p_r"/>
      <sheetName val="M_a_y"/>
      <sheetName val="S_e_p"/>
      <sheetName val="00_received_in_01"/>
      <sheetName val="F_e_b"/>
      <sheetName val="Per_GL_J_a_n"/>
      <sheetName val="J_u_n"/>
      <sheetName val="M_a_r"/>
      <sheetName val="Exc__Rate"/>
      <sheetName val="Noodles_(assumptions)"/>
      <sheetName val="tables"/>
      <sheetName val="RateLetter"/>
      <sheetName val="GlobalVPN"/>
      <sheetName val="buildingBlocks"/>
      <sheetName val="Indicators"/>
      <sheetName val="Setting"/>
      <sheetName val="0220"/>
      <sheetName val="N719(NC)"/>
      <sheetName val="PK"/>
      <sheetName val="Tickmarks"/>
      <sheetName val="TB 12 BBR DES 2022"/>
      <sheetName val="TB PL - BBR DES 2022"/>
      <sheetName val="JURNAL"/>
      <sheetName val="♥_3"/>
      <sheetName val="Cover_A3"/>
      <sheetName val="♥__3"/>
      <sheetName val="Cover_B3"/>
      <sheetName val="Console_TM3"/>
      <sheetName val="♥___3"/>
      <sheetName val="Cover_C3"/>
      <sheetName val="TM_A1'913"/>
      <sheetName val="♥____3"/>
      <sheetName val="Cover_D3"/>
      <sheetName val="TM_A2'913"/>
      <sheetName val="♥_____3"/>
      <sheetName val="Cover_E3"/>
      <sheetName val="TM_A3'91'97'983"/>
      <sheetName val="TM_A3'913"/>
      <sheetName val="TM_A3'973"/>
      <sheetName val="TM_A3'983"/>
      <sheetName val="♥______3"/>
      <sheetName val="Cover_F3"/>
      <sheetName val="TM_A4'93'963"/>
      <sheetName val="TM_A4'933"/>
      <sheetName val="TM_A4'963"/>
      <sheetName val="KR_A23"/>
      <sheetName val="KR_A33"/>
      <sheetName val="KR_A43"/>
      <sheetName val="Sheet_11"/>
      <sheetName val="SAP-KAB_&amp;_PAN-Buil1"/>
      <sheetName val="TOTAL_KNC1"/>
      <sheetName val="HIT_BQ1"/>
      <sheetName val="WACC_(LB_Y)1"/>
      <sheetName val="Comment_Account_061"/>
      <sheetName val="08011_01"/>
      <sheetName val="DIV_INC1"/>
      <sheetName val="DCF_31"/>
      <sheetName val="EQ__IRR1"/>
      <sheetName val="Debt_Return_Analy1"/>
      <sheetName val="CETAK_BUKTI1"/>
      <sheetName val="annual_charge1"/>
      <sheetName val="Upah_SKUB1"/>
      <sheetName val="INDRCT_DTL1"/>
      <sheetName val="H_Satuan1"/>
      <sheetName val="Budget_20061"/>
      <sheetName val="UP_KCK_11_km1"/>
      <sheetName val="Calc__Sheet_for_Road1"/>
      <sheetName val="Kary_Masuk1"/>
      <sheetName val="Kary_Mutasi1"/>
      <sheetName val="Kary_Keluar1"/>
      <sheetName val="(43)9_11"/>
      <sheetName val="11_CH1"/>
      <sheetName val="Variance_Salaries1"/>
      <sheetName val="Market_Positioning1"/>
      <sheetName val="CYCLE_CJ1"/>
      <sheetName val="CYCLE_DM1"/>
      <sheetName val="(Global_Parameters)1"/>
      <sheetName val="list_of_ac1"/>
      <sheetName val="POTO_MAC1"/>
      <sheetName val="Inpu_data1"/>
      <sheetName val="DES_021"/>
      <sheetName val="DP-I_1"/>
      <sheetName val="ALAT_01_IMAM1"/>
      <sheetName val="ALAT_02_DODI1"/>
      <sheetName val="AlAT_03_HENGKI1"/>
      <sheetName val="REKAP_KURNIA_MANDIRI_SAPTA1"/>
      <sheetName val="Transport_1"/>
      <sheetName val="TBS_BLOK1"/>
      <sheetName val="NPK_Mg_Bo1"/>
      <sheetName val="Premi_Iuran1"/>
      <sheetName val="COV_φ1"/>
      <sheetName val="Permanent_info1"/>
      <sheetName val="1_Rollfwd1"/>
      <sheetName val="Per_monthly1"/>
      <sheetName val="Conc_Status1"/>
      <sheetName val="Exc__Rate1"/>
      <sheetName val="Noodles_(assumptions)1"/>
      <sheetName val="A_u_g1"/>
      <sheetName val="J_u_l1"/>
      <sheetName val="O_c_t1"/>
      <sheetName val="A_p_r1"/>
      <sheetName val="M_a_y1"/>
      <sheetName val="S_e_p1"/>
      <sheetName val="00_received_in_011"/>
      <sheetName val="F_e_b1"/>
      <sheetName val="Per_GL_J_a_n1"/>
      <sheetName val="J_u_n1"/>
      <sheetName val="M_a_r1"/>
      <sheetName val="TB_12_BBR_DES_2022"/>
      <sheetName val="TB_PL_-_BBR_DES_2022"/>
      <sheetName val="♥_4"/>
      <sheetName val="Cover_A4"/>
      <sheetName val="♥__4"/>
      <sheetName val="Cover_B4"/>
      <sheetName val="Console_TM4"/>
      <sheetName val="♥___4"/>
      <sheetName val="Cover_C4"/>
      <sheetName val="TM_A1'914"/>
      <sheetName val="♥____4"/>
      <sheetName val="Cover_D4"/>
      <sheetName val="TM_A2'914"/>
      <sheetName val="♥_____4"/>
      <sheetName val="Cover_E4"/>
      <sheetName val="TM_A3'91'97'984"/>
      <sheetName val="TM_A3'914"/>
      <sheetName val="TM_A3'974"/>
      <sheetName val="TM_A3'984"/>
      <sheetName val="♥______4"/>
      <sheetName val="Cover_F4"/>
      <sheetName val="TM_A4'93'964"/>
      <sheetName val="TM_A4'934"/>
      <sheetName val="TM_A4'964"/>
      <sheetName val="KR_A24"/>
      <sheetName val="KR_A34"/>
      <sheetName val="KR_A44"/>
      <sheetName val="Sheet_12"/>
      <sheetName val="SAP-KAB_&amp;_PAN-Buil2"/>
      <sheetName val="TOTAL_KNC2"/>
      <sheetName val="HIT_BQ2"/>
      <sheetName val="WACC_(LB_Y)2"/>
      <sheetName val="Comment_Account_062"/>
      <sheetName val="08011_02"/>
      <sheetName val="DIV_INC2"/>
      <sheetName val="DCF_32"/>
      <sheetName val="EQ__IRR2"/>
      <sheetName val="Debt_Return_Analy2"/>
      <sheetName val="CETAK_BUKTI2"/>
      <sheetName val="annual_charge2"/>
      <sheetName val="Upah_SKUB2"/>
      <sheetName val="INDRCT_DTL2"/>
      <sheetName val="H_Satuan2"/>
      <sheetName val="Budget_20062"/>
      <sheetName val="UP_KCK_11_km2"/>
      <sheetName val="Calc__Sheet_for_Road2"/>
      <sheetName val="Kary_Masuk2"/>
      <sheetName val="Kary_Mutasi2"/>
      <sheetName val="Kary_Keluar2"/>
      <sheetName val="(43)9_12"/>
      <sheetName val="11_CH2"/>
      <sheetName val="Variance_Salaries2"/>
      <sheetName val="Market_Positioning2"/>
      <sheetName val="CYCLE_CJ2"/>
      <sheetName val="CYCLE_DM2"/>
      <sheetName val="(Global_Parameters)2"/>
      <sheetName val="list_of_ac2"/>
      <sheetName val="POTO_MAC2"/>
      <sheetName val="Inpu_data2"/>
      <sheetName val="DES_022"/>
      <sheetName val="DP-I_2"/>
      <sheetName val="ALAT_01_IMAM2"/>
      <sheetName val="ALAT_02_DODI2"/>
      <sheetName val="AlAT_03_HENGKI2"/>
      <sheetName val="REKAP_KURNIA_MANDIRI_SAPTA2"/>
      <sheetName val="Transport_2"/>
      <sheetName val="TBS_BLOK2"/>
      <sheetName val="NPK_Mg_Bo2"/>
      <sheetName val="Premi_Iuran2"/>
      <sheetName val="COV_φ2"/>
      <sheetName val="Permanent_info2"/>
      <sheetName val="1_Rollfwd2"/>
      <sheetName val="Per_monthly2"/>
      <sheetName val="Conc_Status2"/>
      <sheetName val="A_u_g2"/>
      <sheetName val="J_u_l2"/>
      <sheetName val="O_c_t2"/>
      <sheetName val="A_p_r2"/>
      <sheetName val="M_a_y2"/>
      <sheetName val="S_e_p2"/>
      <sheetName val="00_received_in_012"/>
      <sheetName val="F_e_b2"/>
      <sheetName val="Per_GL_J_a_n2"/>
      <sheetName val="J_u_n2"/>
      <sheetName val="M_a_r2"/>
      <sheetName val="Exc__Rate2"/>
      <sheetName val="Noodles_(assumptions)2"/>
      <sheetName val="TB_12_BBR_DES_20221"/>
      <sheetName val="TB_PL_-_BBR_DES_20221"/>
      <sheetName val="P&amp;L"/>
      <sheetName val="Sheet3"/>
      <sheetName val="PF-OFFICE"/>
      <sheetName val="Maintenance Services"/>
      <sheetName val="WBS2"/>
      <sheetName val="OtherKPI"/>
      <sheetName val="WS May '06"/>
      <sheetName val="1106-M&amp;E"/>
      <sheetName val="Selection Options"/>
      <sheetName val="L_23"/>
      <sheetName val="aug02"/>
      <sheetName val="Reflist"/>
      <sheetName val="HRG BHN"/>
      <sheetName val="♥_5"/>
      <sheetName val="Cover_A5"/>
      <sheetName val="♥__5"/>
      <sheetName val="Cover_B5"/>
      <sheetName val="Console_TM5"/>
      <sheetName val="♥___5"/>
      <sheetName val="Cover_C5"/>
      <sheetName val="TM_A1'915"/>
      <sheetName val="♥____5"/>
      <sheetName val="Cover_D5"/>
      <sheetName val="TM_A2'915"/>
      <sheetName val="♥_____5"/>
      <sheetName val="Cover_E5"/>
      <sheetName val="TM_A3'91'97'985"/>
      <sheetName val="TM_A3'915"/>
      <sheetName val="TM_A3'975"/>
      <sheetName val="TM_A3'985"/>
      <sheetName val="♥______5"/>
      <sheetName val="Cover_F5"/>
      <sheetName val="TM_A4'93'965"/>
      <sheetName val="TM_A4'935"/>
      <sheetName val="TM_A4'965"/>
      <sheetName val="KR_A25"/>
      <sheetName val="KR_A35"/>
      <sheetName val="KR_A45"/>
      <sheetName val="Sheet_13"/>
      <sheetName val="SAP-KAB_&amp;_PAN-Buil3"/>
      <sheetName val="TOTAL_KNC3"/>
      <sheetName val="HIT_BQ3"/>
      <sheetName val="WACC_(LB_Y)3"/>
      <sheetName val="Comment_Account_063"/>
      <sheetName val="08011_03"/>
      <sheetName val="DIV_INC3"/>
      <sheetName val="DCF_33"/>
      <sheetName val="EQ__IRR3"/>
      <sheetName val="Debt_Return_Analy3"/>
      <sheetName val="CETAK_BUKTI3"/>
      <sheetName val="annual_charge3"/>
      <sheetName val="Upah_SKUB3"/>
      <sheetName val="INDRCT_DTL3"/>
      <sheetName val="H_Satuan3"/>
      <sheetName val="Budget_20063"/>
      <sheetName val="UP_KCK_11_km3"/>
      <sheetName val="Calc__Sheet_for_Road3"/>
      <sheetName val="Kary_Masuk3"/>
      <sheetName val="Kary_Mutasi3"/>
      <sheetName val="Kary_Keluar3"/>
      <sheetName val="(43)9_13"/>
      <sheetName val="11_CH3"/>
      <sheetName val="Variance_Salaries3"/>
      <sheetName val="Market_Positioning3"/>
      <sheetName val="CYCLE_CJ3"/>
      <sheetName val="CYCLE_DM3"/>
      <sheetName val="(Global_Parameters)3"/>
      <sheetName val="list_of_ac3"/>
      <sheetName val="POTO_MAC3"/>
      <sheetName val="Inpu_data3"/>
      <sheetName val="DES_023"/>
      <sheetName val="DP-I_3"/>
      <sheetName val="ALAT_01_IMAM3"/>
      <sheetName val="ALAT_02_DODI3"/>
      <sheetName val="AlAT_03_HENGKI3"/>
      <sheetName val="REKAP_KURNIA_MANDIRI_SAPTA3"/>
      <sheetName val="Transport_3"/>
      <sheetName val="TBS_BLOK3"/>
      <sheetName val="NPK_Mg_Bo3"/>
      <sheetName val="Premi_Iuran3"/>
      <sheetName val="COV_φ3"/>
      <sheetName val="Permanent_info3"/>
      <sheetName val="1_Rollfwd3"/>
      <sheetName val="Per_monthly3"/>
      <sheetName val="Conc_Status3"/>
      <sheetName val="A_u_g3"/>
      <sheetName val="J_u_l3"/>
      <sheetName val="O_c_t3"/>
      <sheetName val="A_p_r3"/>
      <sheetName val="M_a_y3"/>
      <sheetName val="S_e_p3"/>
      <sheetName val="00_received_in_013"/>
      <sheetName val="F_e_b3"/>
      <sheetName val="Per_GL_J_a_n3"/>
      <sheetName val="J_u_n3"/>
      <sheetName val="M_a_r3"/>
      <sheetName val="Exc__Rate3"/>
      <sheetName val="Noodles_(assumptions)3"/>
      <sheetName val="TB_12_BBR_DES_20222"/>
      <sheetName val="TB_PL_-_BBR_DES_20222"/>
      <sheetName val="Maintenance_Services"/>
      <sheetName val="WS_May_'06"/>
      <sheetName val="Selection_Options"/>
      <sheetName val="HRG_BHN"/>
      <sheetName val="ren.kerj 2014"/>
      <sheetName val="Tc"/>
      <sheetName val="rekap impor"/>
      <sheetName val="STN2006"/>
      <sheetName val="Sheet2"/>
      <sheetName val="TKCJ20_5%"/>
      <sheetName val="PH Data"/>
      <sheetName val="Syarat"/>
      <sheetName val="UGDK 2005"/>
      <sheetName val="Trading Statement"/>
      <sheetName val="Rckp Excess"/>
      <sheetName val="Listing"/>
      <sheetName val="r.tnm"/>
      <sheetName val="r.shoot"/>
      <sheetName val="DailyCetak"/>
      <sheetName val="Sumary"/>
      <sheetName val="♥_6"/>
      <sheetName val="Cover_A6"/>
      <sheetName val="♥__6"/>
      <sheetName val="Cover_B6"/>
      <sheetName val="Console_TM6"/>
      <sheetName val="♥___6"/>
      <sheetName val="Cover_C6"/>
      <sheetName val="TM_A1'916"/>
      <sheetName val="♥____6"/>
      <sheetName val="Cover_D6"/>
      <sheetName val="TM_A2'916"/>
      <sheetName val="♥_____6"/>
      <sheetName val="Cover_E6"/>
      <sheetName val="TM_A3'91'97'986"/>
      <sheetName val="TM_A3'916"/>
      <sheetName val="TM_A3'976"/>
      <sheetName val="TM_A3'986"/>
      <sheetName val="♥______6"/>
      <sheetName val="Cover_F6"/>
      <sheetName val="TM_A4'93'966"/>
      <sheetName val="TM_A4'936"/>
      <sheetName val="TM_A4'966"/>
      <sheetName val="KR_A26"/>
      <sheetName val="KR_A36"/>
      <sheetName val="KR_A46"/>
      <sheetName val="Sheet_14"/>
      <sheetName val="SAP-KAB_&amp;_PAN-Buil4"/>
      <sheetName val="TOTAL_KNC4"/>
      <sheetName val="HIT_BQ4"/>
      <sheetName val="WACC_(LB_Y)4"/>
      <sheetName val="Comment_Account_064"/>
      <sheetName val="08011_04"/>
      <sheetName val="DIV_INC4"/>
      <sheetName val="DCF_34"/>
      <sheetName val="EQ__IRR4"/>
      <sheetName val="Debt_Return_Analy4"/>
      <sheetName val="CETAK_BUKTI4"/>
      <sheetName val="annual_charge4"/>
      <sheetName val="Upah_SKUB4"/>
      <sheetName val="INDRCT_DTL4"/>
      <sheetName val="H_Satuan4"/>
      <sheetName val="Budget_20064"/>
      <sheetName val="UP_KCK_11_km4"/>
      <sheetName val="Calc__Sheet_for_Road4"/>
      <sheetName val="Kary_Masuk4"/>
      <sheetName val="Kary_Mutasi4"/>
      <sheetName val="Kary_Keluar4"/>
      <sheetName val="(43)9_14"/>
      <sheetName val="11_CH4"/>
      <sheetName val="Variance_Salaries4"/>
      <sheetName val="Market_Positioning4"/>
      <sheetName val="CYCLE_CJ4"/>
      <sheetName val="CYCLE_DM4"/>
      <sheetName val="(Global_Parameters)4"/>
      <sheetName val="list_of_ac4"/>
      <sheetName val="POTO_MAC4"/>
      <sheetName val="Inpu_data4"/>
      <sheetName val="DES_024"/>
      <sheetName val="DP-I_4"/>
      <sheetName val="ALAT_01_IMAM4"/>
      <sheetName val="ALAT_02_DODI4"/>
      <sheetName val="AlAT_03_HENGKI4"/>
      <sheetName val="REKAP_KURNIA_MANDIRI_SAPTA4"/>
      <sheetName val="Transport_4"/>
      <sheetName val="TBS_BLOK4"/>
      <sheetName val="NPK_Mg_Bo4"/>
      <sheetName val="Premi_Iuran4"/>
      <sheetName val="COV_φ4"/>
      <sheetName val="Permanent_info4"/>
      <sheetName val="1_Rollfwd4"/>
      <sheetName val="Per_monthly4"/>
      <sheetName val="Conc_Status4"/>
      <sheetName val="A_u_g4"/>
      <sheetName val="J_u_l4"/>
      <sheetName val="O_c_t4"/>
      <sheetName val="A_p_r4"/>
      <sheetName val="M_a_y4"/>
      <sheetName val="S_e_p4"/>
      <sheetName val="00_received_in_014"/>
      <sheetName val="F_e_b4"/>
      <sheetName val="Per_GL_J_a_n4"/>
      <sheetName val="J_u_n4"/>
      <sheetName val="M_a_r4"/>
      <sheetName val="Exc__Rate4"/>
      <sheetName val="Noodles_(assumptions)4"/>
      <sheetName val="TB_12_BBR_DES_20223"/>
      <sheetName val="TB_PL_-_BBR_DES_20223"/>
      <sheetName val="Maintenance_Services1"/>
      <sheetName val="WS_May_'061"/>
      <sheetName val="Selection_Options1"/>
      <sheetName val="HRG_BHN1"/>
      <sheetName val="ren_kerj_2014"/>
      <sheetName val="rekap_impor"/>
      <sheetName val="PH_Data"/>
      <sheetName val="UGDK_2005"/>
      <sheetName val="Trading_Statement"/>
      <sheetName val="Rckp_Excess"/>
      <sheetName val="r_tnm"/>
      <sheetName val="r_shoot"/>
      <sheetName val="GS02 Summary"/>
      <sheetName val="GS02 Distribution"/>
      <sheetName val="VRA Summ"/>
      <sheetName val="Summary"/>
      <sheetName val="EH-12"/>
      <sheetName val="EH-35"/>
      <sheetName val="EH-39"/>
      <sheetName val="EH-60"/>
      <sheetName val="EH-75"/>
      <sheetName val="TM-77"/>
      <sheetName val="TM-83"/>
      <sheetName val="VL-85"/>
      <sheetName val="VL-108"/>
      <sheetName val="VL-113"/>
      <sheetName val="VL-112"/>
      <sheetName val="VL-170"/>
      <sheetName val="Detail_Dist TM77"/>
      <sheetName val="Yield Potential"/>
      <sheetName val="Prosentase Sebaran"/>
      <sheetName val="HS"/>
      <sheetName val="analis"/>
      <sheetName val="UV.10"/>
      <sheetName val="DB"/>
      <sheetName val="Std Hrg"/>
      <sheetName val="sbl"/>
      <sheetName val="♥_7"/>
      <sheetName val="Cover_A7"/>
      <sheetName val="♥__7"/>
      <sheetName val="Cover_B7"/>
      <sheetName val="Console_TM7"/>
      <sheetName val="♥___7"/>
      <sheetName val="Cover_C7"/>
      <sheetName val="TM_A1'917"/>
      <sheetName val="♥____7"/>
      <sheetName val="Cover_D7"/>
      <sheetName val="TM_A2'917"/>
      <sheetName val="♥_____7"/>
      <sheetName val="Cover_E7"/>
      <sheetName val="TM_A3'91'97'987"/>
      <sheetName val="TM_A3'917"/>
      <sheetName val="TM_A3'977"/>
      <sheetName val="TM_A3'987"/>
      <sheetName val="♥______7"/>
      <sheetName val="Cover_F7"/>
      <sheetName val="TM_A4'93'967"/>
      <sheetName val="TM_A4'937"/>
      <sheetName val="TM_A4'967"/>
      <sheetName val="KR_A27"/>
      <sheetName val="KR_A37"/>
      <sheetName val="KR_A47"/>
      <sheetName val="Sheet_15"/>
      <sheetName val="SAP-KAB_&amp;_PAN-Buil5"/>
      <sheetName val="TOTAL_KNC5"/>
      <sheetName val="HIT_BQ5"/>
      <sheetName val="WACC_(LB_Y)5"/>
      <sheetName val="Comment_Account_065"/>
      <sheetName val="08011_05"/>
      <sheetName val="DIV_INC5"/>
      <sheetName val="DCF_35"/>
      <sheetName val="EQ__IRR5"/>
      <sheetName val="Debt_Return_Analy5"/>
      <sheetName val="CETAK_BUKTI5"/>
      <sheetName val="annual_charge5"/>
      <sheetName val="Upah_SKUB5"/>
      <sheetName val="INDRCT_DTL5"/>
      <sheetName val="H_Satuan5"/>
      <sheetName val="Budget_20065"/>
      <sheetName val="UP_KCK_11_km5"/>
      <sheetName val="Calc__Sheet_for_Road5"/>
      <sheetName val="Kary_Masuk5"/>
      <sheetName val="Kary_Mutasi5"/>
      <sheetName val="Kary_Keluar5"/>
      <sheetName val="(43)9_15"/>
      <sheetName val="11_CH5"/>
      <sheetName val="Variance_Salaries5"/>
      <sheetName val="Market_Positioning5"/>
      <sheetName val="CYCLE_CJ5"/>
      <sheetName val="CYCLE_DM5"/>
      <sheetName val="(Global_Parameters)5"/>
      <sheetName val="list_of_ac5"/>
      <sheetName val="POTO_MAC5"/>
      <sheetName val="Inpu_data5"/>
      <sheetName val="DES_025"/>
      <sheetName val="DP-I_5"/>
      <sheetName val="ALAT_01_IMAM5"/>
      <sheetName val="ALAT_02_DODI5"/>
      <sheetName val="AlAT_03_HENGKI5"/>
      <sheetName val="REKAP_KURNIA_MANDIRI_SAPTA5"/>
      <sheetName val="Transport_5"/>
      <sheetName val="TBS_BLOK5"/>
      <sheetName val="NPK_Mg_Bo5"/>
      <sheetName val="Premi_Iuran5"/>
      <sheetName val="COV_φ5"/>
      <sheetName val="Permanent_info5"/>
      <sheetName val="1_Rollfwd5"/>
      <sheetName val="Per_monthly5"/>
      <sheetName val="Conc_Status5"/>
      <sheetName val="A_u_g5"/>
      <sheetName val="J_u_l5"/>
      <sheetName val="O_c_t5"/>
      <sheetName val="A_p_r5"/>
      <sheetName val="M_a_y5"/>
      <sheetName val="S_e_p5"/>
      <sheetName val="00_received_in_015"/>
      <sheetName val="F_e_b5"/>
      <sheetName val="Per_GL_J_a_n5"/>
      <sheetName val="J_u_n5"/>
      <sheetName val="M_a_r5"/>
      <sheetName val="Exc__Rate5"/>
      <sheetName val="Noodles_(assumptions)5"/>
      <sheetName val="TB_12_BBR_DES_20224"/>
      <sheetName val="TB_PL_-_BBR_DES_20224"/>
      <sheetName val="Maintenance_Services2"/>
      <sheetName val="WS_May_'062"/>
      <sheetName val="Selection_Options2"/>
      <sheetName val="HRG_BHN2"/>
      <sheetName val="ren_kerj_20141"/>
      <sheetName val="rekap_impor1"/>
      <sheetName val="PH_Data1"/>
      <sheetName val="UGDK_20051"/>
      <sheetName val="Trading_Statement1"/>
      <sheetName val="Rckp_Excess1"/>
      <sheetName val="r_tnm1"/>
      <sheetName val="r_shoot1"/>
      <sheetName val="GS02_Summary"/>
      <sheetName val="GS02_Distribution"/>
      <sheetName val="VRA_Summ"/>
      <sheetName val="Detail_Dist_TM77"/>
      <sheetName val="Yield_Potential"/>
      <sheetName val="Prosentase_Sebaran"/>
      <sheetName val="UV_10"/>
      <sheetName val="Std_Hrg"/>
      <sheetName val="Current Price with TPC Format"/>
      <sheetName val="Schedule"/>
      <sheetName val="Airstrip km 56"/>
      <sheetName val="RETENSI"/>
      <sheetName val="♥_8"/>
      <sheetName val="Cover_A8"/>
      <sheetName val="♥__8"/>
      <sheetName val="Cover_B8"/>
      <sheetName val="Console_TM8"/>
      <sheetName val="♥___8"/>
      <sheetName val="Cover_C8"/>
      <sheetName val="TM_A1'918"/>
      <sheetName val="♥____8"/>
      <sheetName val="Cover_D8"/>
      <sheetName val="TM_A2'918"/>
      <sheetName val="♥_____8"/>
      <sheetName val="Cover_E8"/>
      <sheetName val="TM_A3'91'97'988"/>
      <sheetName val="TM_A3'918"/>
      <sheetName val="TM_A3'978"/>
      <sheetName val="TM_A3'988"/>
      <sheetName val="♥______8"/>
      <sheetName val="Cover_F8"/>
      <sheetName val="TM_A4'93'968"/>
      <sheetName val="TM_A4'938"/>
      <sheetName val="TM_A4'968"/>
      <sheetName val="KR_A28"/>
      <sheetName val="KR_A38"/>
      <sheetName val="KR_A48"/>
      <sheetName val="Sheet_16"/>
      <sheetName val="SAP-KAB_&amp;_PAN-Buil6"/>
      <sheetName val="TOTAL_KNC6"/>
      <sheetName val="HIT_BQ6"/>
      <sheetName val="WACC_(LB_Y)6"/>
      <sheetName val="Comment_Account_066"/>
      <sheetName val="08011_06"/>
      <sheetName val="DIV_INC6"/>
      <sheetName val="DCF_36"/>
      <sheetName val="EQ__IRR6"/>
      <sheetName val="Debt_Return_Analy6"/>
      <sheetName val="CETAK_BUKTI6"/>
      <sheetName val="annual_charge6"/>
      <sheetName val="Upah_SKUB6"/>
      <sheetName val="INDRCT_DTL6"/>
      <sheetName val="H_Satuan6"/>
      <sheetName val="Budget_20066"/>
      <sheetName val="UP_KCK_11_km6"/>
      <sheetName val="Calc__Sheet_for_Road6"/>
      <sheetName val="Kary_Masuk6"/>
      <sheetName val="Kary_Mutasi6"/>
      <sheetName val="Kary_Keluar6"/>
      <sheetName val="(43)9_16"/>
      <sheetName val="11_CH6"/>
      <sheetName val="Variance_Salaries6"/>
      <sheetName val="Market_Positioning6"/>
      <sheetName val="CYCLE_CJ6"/>
      <sheetName val="CYCLE_DM6"/>
      <sheetName val="(Global_Parameters)6"/>
      <sheetName val="list_of_ac6"/>
      <sheetName val="POTO_MAC6"/>
      <sheetName val="Inpu_data6"/>
      <sheetName val="DES_026"/>
      <sheetName val="DP-I_6"/>
      <sheetName val="ALAT_01_IMAM6"/>
      <sheetName val="ALAT_02_DODI6"/>
      <sheetName val="AlAT_03_HENGKI6"/>
      <sheetName val="REKAP_KURNIA_MANDIRI_SAPTA6"/>
      <sheetName val="Transport_6"/>
      <sheetName val="TBS_BLOK6"/>
      <sheetName val="NPK_Mg_Bo6"/>
      <sheetName val="Premi_Iuran6"/>
      <sheetName val="COV_φ6"/>
      <sheetName val="Permanent_info6"/>
      <sheetName val="1_Rollfwd6"/>
      <sheetName val="Per_monthly6"/>
      <sheetName val="Conc_Status6"/>
      <sheetName val="A_u_g6"/>
      <sheetName val="J_u_l6"/>
      <sheetName val="O_c_t6"/>
      <sheetName val="A_p_r6"/>
      <sheetName val="M_a_y6"/>
      <sheetName val="S_e_p6"/>
      <sheetName val="00_received_in_016"/>
      <sheetName val="F_e_b6"/>
      <sheetName val="Per_GL_J_a_n6"/>
      <sheetName val="J_u_n6"/>
      <sheetName val="M_a_r6"/>
      <sheetName val="Exc__Rate6"/>
      <sheetName val="Noodles_(assumptions)6"/>
      <sheetName val="TB_12_BBR_DES_20225"/>
      <sheetName val="TB_PL_-_BBR_DES_20225"/>
      <sheetName val="Maintenance_Services3"/>
      <sheetName val="WS_May_'063"/>
      <sheetName val="Selection_Options3"/>
      <sheetName val="HRG_BHN3"/>
      <sheetName val="ren_kerj_20142"/>
      <sheetName val="rekap_impor2"/>
      <sheetName val="PH_Data2"/>
      <sheetName val="UGDK_20052"/>
      <sheetName val="Trading_Statement2"/>
      <sheetName val="Rckp_Excess2"/>
      <sheetName val="r_tnm2"/>
      <sheetName val="r_shoot2"/>
      <sheetName val="GS02_Summary1"/>
      <sheetName val="GS02_Distribution1"/>
      <sheetName val="VRA_Summ1"/>
      <sheetName val="Detail_Dist_TM771"/>
      <sheetName val="Yield_Potential1"/>
      <sheetName val="Prosentase_Sebaran1"/>
      <sheetName val="UV_101"/>
      <sheetName val="Std_Hrg1"/>
      <sheetName val="ProArcInfo"/>
      <sheetName val="tifico"/>
      <sheetName val="Materai"/>
      <sheetName val="Rencana Produksi"/>
      <sheetName val="Sales"/>
      <sheetName val="BeliLokal"/>
      <sheetName val="TB"/>
      <sheetName val="Harvesting-Total"/>
      <sheetName val="COGS-ACCPAC"/>
      <sheetName val="A.4.2"/>
      <sheetName val="Balance"/>
      <sheetName val="Vendors"/>
      <sheetName val="Landuse"/>
      <sheetName val="♥_9"/>
      <sheetName val="Cover_A9"/>
      <sheetName val="♥__9"/>
      <sheetName val="Cover_B9"/>
      <sheetName val="Console_TM9"/>
      <sheetName val="♥___9"/>
      <sheetName val="Cover_C9"/>
      <sheetName val="TM_A1'919"/>
      <sheetName val="♥____9"/>
      <sheetName val="Cover_D9"/>
      <sheetName val="TM_A2'919"/>
      <sheetName val="♥_____9"/>
      <sheetName val="Cover_E9"/>
      <sheetName val="TM_A3'91'97'989"/>
      <sheetName val="TM_A3'919"/>
      <sheetName val="TM_A3'979"/>
      <sheetName val="TM_A3'989"/>
      <sheetName val="♥______9"/>
      <sheetName val="Cover_F9"/>
      <sheetName val="TM_A4'93'969"/>
      <sheetName val="TM_A4'939"/>
      <sheetName val="TM_A4'969"/>
      <sheetName val="KR_A29"/>
      <sheetName val="KR_A39"/>
      <sheetName val="KR_A49"/>
      <sheetName val="Sheet_17"/>
      <sheetName val="SAP-KAB_&amp;_PAN-Buil7"/>
      <sheetName val="TOTAL_KNC7"/>
      <sheetName val="HIT_BQ7"/>
      <sheetName val="WACC_(LB_Y)7"/>
      <sheetName val="Comment_Account_067"/>
      <sheetName val="08011_07"/>
      <sheetName val="DIV_INC7"/>
      <sheetName val="DCF_37"/>
      <sheetName val="EQ__IRR7"/>
      <sheetName val="Debt_Return_Analy7"/>
      <sheetName val="CETAK_BUKTI7"/>
      <sheetName val="annual_charge7"/>
      <sheetName val="Upah_SKUB7"/>
      <sheetName val="INDRCT_DTL7"/>
      <sheetName val="H_Satuan7"/>
      <sheetName val="Budget_20067"/>
      <sheetName val="UP_KCK_11_km7"/>
      <sheetName val="Calc__Sheet_for_Road7"/>
      <sheetName val="Kary_Masuk7"/>
      <sheetName val="Kary_Mutasi7"/>
      <sheetName val="Kary_Keluar7"/>
      <sheetName val="(43)9_17"/>
      <sheetName val="11_CH7"/>
      <sheetName val="Variance_Salaries7"/>
      <sheetName val="Market_Positioning7"/>
      <sheetName val="CYCLE_CJ7"/>
      <sheetName val="CYCLE_DM7"/>
      <sheetName val="(Global_Parameters)7"/>
      <sheetName val="list_of_ac7"/>
      <sheetName val="POTO_MAC7"/>
      <sheetName val="Inpu_data7"/>
      <sheetName val="DES_027"/>
      <sheetName val="DP-I_7"/>
      <sheetName val="ALAT_01_IMAM7"/>
      <sheetName val="ALAT_02_DODI7"/>
      <sheetName val="AlAT_03_HENGKI7"/>
      <sheetName val="REKAP_KURNIA_MANDIRI_SAPTA7"/>
      <sheetName val="Transport_7"/>
      <sheetName val="TBS_BLOK7"/>
      <sheetName val="NPK_Mg_Bo7"/>
      <sheetName val="Premi_Iuran7"/>
      <sheetName val="COV_φ7"/>
      <sheetName val="Permanent_info7"/>
      <sheetName val="1_Rollfwd7"/>
      <sheetName val="Per_monthly7"/>
      <sheetName val="Conc_Status7"/>
      <sheetName val="A_u_g7"/>
      <sheetName val="J_u_l7"/>
      <sheetName val="O_c_t7"/>
      <sheetName val="A_p_r7"/>
      <sheetName val="M_a_y7"/>
      <sheetName val="S_e_p7"/>
      <sheetName val="00_received_in_017"/>
      <sheetName val="F_e_b7"/>
      <sheetName val="Per_GL_J_a_n7"/>
      <sheetName val="J_u_n7"/>
      <sheetName val="M_a_r7"/>
      <sheetName val="Exc__Rate7"/>
      <sheetName val="Noodles_(assumptions)7"/>
      <sheetName val="TB_12_BBR_DES_20226"/>
      <sheetName val="TB_PL_-_BBR_DES_20226"/>
      <sheetName val="Maintenance_Services4"/>
      <sheetName val="WS_May_'064"/>
      <sheetName val="Selection_Options4"/>
      <sheetName val="HRG_BHN4"/>
      <sheetName val="ren_kerj_20143"/>
      <sheetName val="rekap_impor3"/>
      <sheetName val="PH_Data3"/>
      <sheetName val="UGDK_20053"/>
      <sheetName val="Trading_Statement3"/>
      <sheetName val="Rckp_Excess3"/>
      <sheetName val="r_tnm3"/>
      <sheetName val="r_shoot3"/>
      <sheetName val="GS02_Summary2"/>
      <sheetName val="GS02_Distribution2"/>
      <sheetName val="VRA_Summ2"/>
      <sheetName val="Detail_Dist_TM772"/>
      <sheetName val="Yield_Potential2"/>
      <sheetName val="Prosentase_Sebaran2"/>
      <sheetName val="UV_102"/>
      <sheetName val="Std_Hrg2"/>
      <sheetName val="Current_Price_with_TPC_Format"/>
      <sheetName val="Airstrip_km_56"/>
      <sheetName val="ZLR1"/>
      <sheetName val="prod"/>
      <sheetName val="Ex_Rate"/>
      <sheetName val="tiket&amp;hotel"/>
      <sheetName val="SPPD"/>
      <sheetName val="4334-Summary"/>
      <sheetName val="Mth-Vana"/>
      <sheetName val="♥_10"/>
      <sheetName val="Cover_A10"/>
      <sheetName val="♥__10"/>
      <sheetName val="Cover_B10"/>
      <sheetName val="Console_TM10"/>
      <sheetName val="♥___10"/>
      <sheetName val="Cover_C10"/>
      <sheetName val="TM_A1'9110"/>
      <sheetName val="♥____10"/>
      <sheetName val="Cover_D10"/>
      <sheetName val="TM_A2'9110"/>
      <sheetName val="♥_____10"/>
      <sheetName val="Cover_E10"/>
      <sheetName val="TM_A3'91'97'9810"/>
      <sheetName val="TM_A3'9110"/>
      <sheetName val="TM_A3'9710"/>
      <sheetName val="TM_A3'9810"/>
      <sheetName val="♥______10"/>
      <sheetName val="Cover_F10"/>
      <sheetName val="TM_A4'93'9610"/>
      <sheetName val="TM_A4'9310"/>
      <sheetName val="TM_A4'9610"/>
      <sheetName val="KR_A210"/>
      <sheetName val="KR_A310"/>
      <sheetName val="KR_A410"/>
      <sheetName val="Sheet_18"/>
      <sheetName val="SAP-KAB_&amp;_PAN-Buil8"/>
      <sheetName val="TOTAL_KNC8"/>
      <sheetName val="HIT_BQ8"/>
      <sheetName val="WACC_(LB_Y)8"/>
      <sheetName val="Comment_Account_068"/>
      <sheetName val="08011_08"/>
      <sheetName val="DIV_INC8"/>
      <sheetName val="DCF_38"/>
      <sheetName val="EQ__IRR8"/>
      <sheetName val="Debt_Return_Analy8"/>
      <sheetName val="CETAK_BUKTI8"/>
      <sheetName val="annual_charge8"/>
      <sheetName val="Upah_SKUB8"/>
      <sheetName val="INDRCT_DTL8"/>
      <sheetName val="H_Satuan8"/>
      <sheetName val="Budget_20068"/>
      <sheetName val="UP_KCK_11_km8"/>
      <sheetName val="Calc__Sheet_for_Road8"/>
      <sheetName val="Kary_Masuk8"/>
      <sheetName val="Kary_Mutasi8"/>
      <sheetName val="Kary_Keluar8"/>
      <sheetName val="(43)9_18"/>
      <sheetName val="11_CH8"/>
      <sheetName val="Variance_Salaries8"/>
      <sheetName val="Market_Positioning8"/>
      <sheetName val="CYCLE_CJ8"/>
      <sheetName val="CYCLE_DM8"/>
      <sheetName val="(Global_Parameters)8"/>
      <sheetName val="list_of_ac8"/>
      <sheetName val="POTO_MAC8"/>
      <sheetName val="Inpu_data8"/>
      <sheetName val="DES_028"/>
      <sheetName val="DP-I_8"/>
      <sheetName val="ALAT_01_IMAM8"/>
      <sheetName val="ALAT_02_DODI8"/>
      <sheetName val="AlAT_03_HENGKI8"/>
      <sheetName val="REKAP_KURNIA_MANDIRI_SAPTA8"/>
      <sheetName val="Transport_8"/>
      <sheetName val="TBS_BLOK8"/>
      <sheetName val="NPK_Mg_Bo8"/>
      <sheetName val="Premi_Iuran8"/>
      <sheetName val="COV_φ8"/>
      <sheetName val="Permanent_info8"/>
      <sheetName val="1_Rollfwd8"/>
      <sheetName val="Per_monthly8"/>
      <sheetName val="Conc_Status8"/>
      <sheetName val="A_u_g8"/>
      <sheetName val="J_u_l8"/>
      <sheetName val="O_c_t8"/>
      <sheetName val="A_p_r8"/>
      <sheetName val="M_a_y8"/>
      <sheetName val="S_e_p8"/>
      <sheetName val="00_received_in_018"/>
      <sheetName val="F_e_b8"/>
      <sheetName val="Per_GL_J_a_n8"/>
      <sheetName val="J_u_n8"/>
      <sheetName val="M_a_r8"/>
      <sheetName val="Exc__Rate8"/>
      <sheetName val="Noodles_(assumptions)8"/>
      <sheetName val="TB_12_BBR_DES_20227"/>
      <sheetName val="TB_PL_-_BBR_DES_20227"/>
      <sheetName val="Maintenance_Services5"/>
      <sheetName val="WS_May_'065"/>
      <sheetName val="Selection_Options5"/>
      <sheetName val="HRG_BHN5"/>
      <sheetName val="ren_kerj_20144"/>
      <sheetName val="rekap_impor4"/>
      <sheetName val="PH_Data4"/>
      <sheetName val="UGDK_20054"/>
      <sheetName val="Trading_Statement4"/>
      <sheetName val="Rckp_Excess4"/>
      <sheetName val="r_tnm4"/>
      <sheetName val="r_shoot4"/>
      <sheetName val="GS02_Summary3"/>
      <sheetName val="GS02_Distribution3"/>
      <sheetName val="VRA_Summ3"/>
      <sheetName val="Detail_Dist_TM773"/>
      <sheetName val="Yield_Potential3"/>
      <sheetName val="Prosentase_Sebaran3"/>
      <sheetName val="UV_103"/>
      <sheetName val="Std_Hrg3"/>
      <sheetName val="Current_Price_with_TPC_Format1"/>
      <sheetName val="Airstrip_km_561"/>
      <sheetName val="A_4_2"/>
      <sheetName val="Rencana_Produksi"/>
      <sheetName val="♥_11"/>
      <sheetName val="Cover_A11"/>
      <sheetName val="♥__11"/>
      <sheetName val="Cover_B11"/>
      <sheetName val="Console_TM11"/>
      <sheetName val="♥___11"/>
      <sheetName val="Cover_C11"/>
      <sheetName val="TM_A1'9111"/>
      <sheetName val="♥____11"/>
      <sheetName val="Cover_D11"/>
      <sheetName val="TM_A2'9111"/>
      <sheetName val="♥_____11"/>
      <sheetName val="Cover_E11"/>
      <sheetName val="TM_A3'91'97'9811"/>
      <sheetName val="TM_A3'9111"/>
      <sheetName val="TM_A3'9711"/>
      <sheetName val="TM_A3'9811"/>
      <sheetName val="♥______11"/>
      <sheetName val="Cover_F11"/>
      <sheetName val="TM_A4'93'9611"/>
      <sheetName val="TM_A4'9311"/>
      <sheetName val="TM_A4'9611"/>
      <sheetName val="KR_A211"/>
      <sheetName val="KR_A311"/>
      <sheetName val="KR_A411"/>
      <sheetName val="Sheet_19"/>
      <sheetName val="SAP-KAB_&amp;_PAN-Buil9"/>
      <sheetName val="TOTAL_KNC9"/>
      <sheetName val="HIT_BQ9"/>
      <sheetName val="WACC_(LB_Y)9"/>
      <sheetName val="Comment_Account_069"/>
      <sheetName val="08011_09"/>
      <sheetName val="DIV_INC9"/>
      <sheetName val="DCF_39"/>
      <sheetName val="EQ__IRR9"/>
      <sheetName val="Debt_Return_Analy9"/>
      <sheetName val="CETAK_BUKTI9"/>
      <sheetName val="annual_charge9"/>
      <sheetName val="Upah_SKUB9"/>
      <sheetName val="INDRCT_DTL9"/>
      <sheetName val="H_Satuan9"/>
      <sheetName val="Budget_20069"/>
      <sheetName val="UP_KCK_11_km9"/>
      <sheetName val="Calc__Sheet_for_Road9"/>
      <sheetName val="Kary_Masuk9"/>
      <sheetName val="Kary_Mutasi9"/>
      <sheetName val="Kary_Keluar9"/>
      <sheetName val="(43)9_19"/>
      <sheetName val="11_CH9"/>
      <sheetName val="Variance_Salaries9"/>
      <sheetName val="Market_Positioning9"/>
      <sheetName val="CYCLE_CJ9"/>
      <sheetName val="CYCLE_DM9"/>
      <sheetName val="(Global_Parameters)9"/>
      <sheetName val="list_of_ac9"/>
      <sheetName val="POTO_MAC9"/>
      <sheetName val="Inpu_data9"/>
      <sheetName val="DES_029"/>
      <sheetName val="DP-I_9"/>
      <sheetName val="ALAT_01_IMAM9"/>
      <sheetName val="ALAT_02_DODI9"/>
      <sheetName val="AlAT_03_HENGKI9"/>
      <sheetName val="REKAP_KURNIA_MANDIRI_SAPTA9"/>
      <sheetName val="Transport_9"/>
      <sheetName val="TBS_BLOK9"/>
      <sheetName val="NPK_Mg_Bo9"/>
      <sheetName val="Premi_Iuran9"/>
      <sheetName val="COV_φ9"/>
      <sheetName val="Permanent_info9"/>
      <sheetName val="1_Rollfwd9"/>
      <sheetName val="Per_monthly9"/>
      <sheetName val="Conc_Status9"/>
      <sheetName val="A_u_g9"/>
      <sheetName val="J_u_l9"/>
      <sheetName val="O_c_t9"/>
      <sheetName val="A_p_r9"/>
      <sheetName val="M_a_y9"/>
      <sheetName val="S_e_p9"/>
      <sheetName val="00_received_in_019"/>
      <sheetName val="F_e_b9"/>
      <sheetName val="Per_GL_J_a_n9"/>
      <sheetName val="J_u_n9"/>
      <sheetName val="M_a_r9"/>
      <sheetName val="Exc__Rate9"/>
      <sheetName val="Noodles_(assumptions)9"/>
      <sheetName val="TB_12_BBR_DES_20228"/>
      <sheetName val="TB_PL_-_BBR_DES_20228"/>
      <sheetName val="Maintenance_Services6"/>
      <sheetName val="WS_May_'066"/>
      <sheetName val="Selection_Options6"/>
      <sheetName val="HRG_BHN6"/>
      <sheetName val="ren_kerj_20145"/>
      <sheetName val="rekap_impor5"/>
      <sheetName val="PH_Data5"/>
      <sheetName val="UGDK_20055"/>
      <sheetName val="Trading_Statement5"/>
      <sheetName val="Rckp_Excess5"/>
      <sheetName val="r_tnm5"/>
      <sheetName val="r_shoot5"/>
      <sheetName val="GS02_Summary4"/>
      <sheetName val="GS02_Distribution4"/>
      <sheetName val="VRA_Summ4"/>
      <sheetName val="Detail_Dist_TM774"/>
      <sheetName val="Yield_Potential4"/>
      <sheetName val="Prosentase_Sebaran4"/>
      <sheetName val="UV_104"/>
      <sheetName val="Std_Hrg4"/>
      <sheetName val="Current_Price_with_TPC_Format2"/>
      <sheetName val="Airstrip_km_562"/>
      <sheetName val="Rencana_Produksi1"/>
      <sheetName val="A_4_21"/>
      <sheetName val="ANALISA-K"/>
      <sheetName val="villa"/>
      <sheetName val="♥_12"/>
      <sheetName val="Cover_A12"/>
      <sheetName val="♥__12"/>
      <sheetName val="Cover_B12"/>
      <sheetName val="Console_TM12"/>
      <sheetName val="♥___12"/>
      <sheetName val="Cover_C12"/>
      <sheetName val="TM_A1'9112"/>
      <sheetName val="♥____12"/>
      <sheetName val="Cover_D12"/>
      <sheetName val="TM_A2'9112"/>
      <sheetName val="♥_____12"/>
      <sheetName val="Cover_E12"/>
      <sheetName val="TM_A3'91'97'9812"/>
      <sheetName val="TM_A3'9112"/>
      <sheetName val="TM_A3'9712"/>
      <sheetName val="TM_A3'9812"/>
      <sheetName val="♥______12"/>
      <sheetName val="Cover_F12"/>
      <sheetName val="TM_A4'93'9612"/>
      <sheetName val="TM_A4'9312"/>
      <sheetName val="TM_A4'9612"/>
      <sheetName val="KR_A212"/>
      <sheetName val="KR_A312"/>
      <sheetName val="KR_A412"/>
      <sheetName val="Sheet_110"/>
      <sheetName val="SAP-KAB_&amp;_PAN-Buil10"/>
      <sheetName val="TOTAL_KNC10"/>
      <sheetName val="HIT_BQ10"/>
      <sheetName val="WACC_(LB_Y)10"/>
      <sheetName val="Comment_Account_0610"/>
      <sheetName val="08011_010"/>
      <sheetName val="DIV_INC10"/>
      <sheetName val="DCF_310"/>
      <sheetName val="EQ__IRR10"/>
      <sheetName val="Debt_Return_Analy10"/>
      <sheetName val="CETAK_BUKTI10"/>
      <sheetName val="annual_charge10"/>
      <sheetName val="Upah_SKUB10"/>
      <sheetName val="INDRCT_DTL10"/>
      <sheetName val="H_Satuan10"/>
      <sheetName val="Budget_200610"/>
      <sheetName val="UP_KCK_11_km10"/>
      <sheetName val="Calc__Sheet_for_Road10"/>
      <sheetName val="Kary_Masuk10"/>
      <sheetName val="Kary_Mutasi10"/>
      <sheetName val="Kary_Keluar10"/>
      <sheetName val="(43)9_110"/>
      <sheetName val="11_CH10"/>
      <sheetName val="Variance_Salaries10"/>
      <sheetName val="Market_Positioning10"/>
      <sheetName val="CYCLE_CJ10"/>
      <sheetName val="CYCLE_DM10"/>
      <sheetName val="(Global_Parameters)10"/>
      <sheetName val="list_of_ac10"/>
      <sheetName val="POTO_MAC10"/>
      <sheetName val="Inpu_data10"/>
      <sheetName val="DES_0210"/>
      <sheetName val="DP-I_10"/>
      <sheetName val="ALAT_01_IMAM10"/>
      <sheetName val="ALAT_02_DODI10"/>
      <sheetName val="AlAT_03_HENGKI10"/>
      <sheetName val="REKAP_KURNIA_MANDIRI_SAPTA10"/>
      <sheetName val="Transport_10"/>
      <sheetName val="TBS_BLOK10"/>
      <sheetName val="NPK_Mg_Bo10"/>
      <sheetName val="Premi_Iuran10"/>
      <sheetName val="COV_φ10"/>
      <sheetName val="Permanent_info10"/>
      <sheetName val="1_Rollfwd10"/>
      <sheetName val="Per_monthly10"/>
      <sheetName val="Conc_Status10"/>
      <sheetName val="A_u_g10"/>
      <sheetName val="J_u_l10"/>
      <sheetName val="O_c_t10"/>
      <sheetName val="A_p_r10"/>
      <sheetName val="M_a_y10"/>
      <sheetName val="S_e_p10"/>
      <sheetName val="00_received_in_0110"/>
      <sheetName val="F_e_b10"/>
      <sheetName val="Per_GL_J_a_n10"/>
      <sheetName val="J_u_n10"/>
      <sheetName val="M_a_r10"/>
      <sheetName val="Exc__Rate10"/>
      <sheetName val="Noodles_(assumptions)10"/>
      <sheetName val="TB_12_BBR_DES_20229"/>
      <sheetName val="TB_PL_-_BBR_DES_20229"/>
      <sheetName val="Maintenance_Services7"/>
      <sheetName val="WS_May_'067"/>
      <sheetName val="Selection_Options7"/>
      <sheetName val="HRG_BHN7"/>
      <sheetName val="ren_kerj_20146"/>
      <sheetName val="rekap_impor6"/>
      <sheetName val="PH_Data6"/>
      <sheetName val="UGDK_20056"/>
      <sheetName val="Trading_Statement6"/>
      <sheetName val="Rckp_Excess6"/>
      <sheetName val="r_tnm6"/>
      <sheetName val="r_shoot6"/>
      <sheetName val="GS02_Summary5"/>
      <sheetName val="GS02_Distribution5"/>
      <sheetName val="VRA_Summ5"/>
      <sheetName val="Detail_Dist_TM775"/>
      <sheetName val="Yield_Potential5"/>
      <sheetName val="Prosentase_Sebaran5"/>
      <sheetName val="UV_105"/>
      <sheetName val="Std_Hrg5"/>
      <sheetName val="Current_Price_with_TPC_Format3"/>
      <sheetName val="Airstrip_km_563"/>
      <sheetName val="Rencana_Produksi2"/>
      <sheetName val="A_4_22"/>
      <sheetName val="Price"/>
      <sheetName val="PBKI&amp;E"/>
    </sheetNames>
    <sheetDataSet>
      <sheetData sheetId="0" refreshError="1"/>
      <sheetData sheetId="1" refreshError="1">
        <row r="4">
          <cell r="B4" t="str">
            <v>ATTENTION !!!</v>
          </cell>
        </row>
        <row r="6">
          <cell r="B6" t="str">
            <v>FORMAT INI BERLAKU UNTUK 1 TAHUN</v>
          </cell>
        </row>
        <row r="7">
          <cell r="B7" t="str">
            <v>KOLOM YANG DIISI HANYA REALISASI</v>
          </cell>
        </row>
        <row r="8">
          <cell r="B8" t="str">
            <v xml:space="preserve">DAN DITULIS DENGAN PENSIL </v>
          </cell>
        </row>
        <row r="10">
          <cell r="B10" t="str">
            <v>TERIMA KASIH</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sheetData sheetId="536"/>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row r="5">
          <cell r="A5"/>
        </row>
      </sheetData>
      <sheetData sheetId="745">
        <row r="5">
          <cell r="A5">
            <v>0</v>
          </cell>
        </row>
      </sheetData>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refreshError="1"/>
      <sheetData sheetId="877" refreshError="1"/>
      <sheetData sheetId="878" refreshError="1"/>
      <sheetData sheetId="879" refreshError="1"/>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refreshError="1"/>
      <sheetData sheetId="1110" refreshError="1"/>
      <sheetData sheetId="1111" refreshError="1"/>
      <sheetData sheetId="1112" refreshError="1"/>
      <sheetData sheetId="1113" refreshError="1"/>
      <sheetData sheetId="1114" refreshError="1"/>
      <sheetData sheetId="1115" refreshError="1"/>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row r="5">
          <cell r="A5">
            <v>0</v>
          </cell>
        </row>
      </sheetData>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row r="5">
          <cell r="A5">
            <v>0</v>
          </cell>
        </row>
      </sheetData>
      <sheetData sheetId="1328"/>
      <sheetData sheetId="1329"/>
      <sheetData sheetId="1330"/>
      <sheetData sheetId="1331"/>
      <sheetData sheetId="1332"/>
      <sheetData sheetId="1333"/>
      <sheetData sheetId="1334"/>
      <sheetData sheetId="1335"/>
      <sheetData sheetId="1336"/>
      <sheetData sheetId="1337"/>
      <sheetData sheetId="1338" refreshError="1"/>
      <sheetData sheetId="1339" refreshError="1"/>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row r="5">
          <cell r="A5">
            <v>0</v>
          </cell>
        </row>
      </sheetData>
      <sheetData sheetId="1441"/>
      <sheetData sheetId="1442"/>
      <sheetData sheetId="1443"/>
      <sheetData sheetId="1444"/>
      <sheetData sheetId="1445"/>
      <sheetData sheetId="1446"/>
      <sheetData sheetId="1447"/>
      <sheetData sheetId="1448"/>
      <sheetData sheetId="1449"/>
      <sheetData sheetId="1450"/>
      <sheetData sheetId="1451" refreshError="1"/>
      <sheetData sheetId="145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B - Signing"/>
      <sheetName val="#REF"/>
      <sheetName val="Attn"/>
      <sheetName val="TBSv"/>
      <sheetName val="CETAK BUKTI"/>
      <sheetName val="SPB_-_Signing"/>
      <sheetName val="MASTER_INPUT"/>
      <sheetName val="BM"/>
      <sheetName val="KEAMANAN"/>
      <sheetName val="PEGAWAI"/>
      <sheetName val="STAFF"/>
      <sheetName val="Umum"/>
      <sheetName val="CETAK_BUKTI"/>
      <sheetName val="P1"/>
      <sheetName val="SAP-KAB &amp; PAN-Buil"/>
      <sheetName val="A"/>
      <sheetName val="DAT-2"/>
      <sheetName val="Pupuk"/>
      <sheetName val="Vehicle"/>
      <sheetName val="Master"/>
      <sheetName val="Price"/>
      <sheetName val="Standard"/>
      <sheetName val="Sheet1"/>
      <sheetName val="LUK(B)-KTR12"/>
      <sheetName val="HAL10"/>
      <sheetName val="WIL 1"/>
      <sheetName val="Consumo"/>
      <sheetName val="Report"/>
      <sheetName val="TBM-"/>
      <sheetName val="Sheet 1"/>
      <sheetName val="Department"/>
      <sheetName val="Alokasi"/>
      <sheetName val="Ketentuan"/>
      <sheetName val="Pembebanan"/>
      <sheetName val="Areal"/>
      <sheetName val="Produksi"/>
      <sheetName val="Teso"/>
      <sheetName val="SDS0308"/>
      <sheetName val="賦課費比較"/>
      <sheetName val="0220"/>
      <sheetName val="PEB"/>
      <sheetName val="Ex-Rate"/>
      <sheetName val="F1771-2"/>
      <sheetName val="VINTHIA"/>
      <sheetName val="INDRCT DTL"/>
      <sheetName val="KOR"/>
      <sheetName val="Akomodasi"/>
      <sheetName val="Afd-1"/>
      <sheetName val="Assumptions"/>
      <sheetName val="UP KCK 11 km"/>
      <sheetName val="Calc. Sheet for Road"/>
      <sheetName val="Budget 2006"/>
      <sheetName val="Bolt"/>
      <sheetName val="低值品"/>
      <sheetName val="Sheet4"/>
      <sheetName val="GeneralInfo"/>
      <sheetName val="Journal"/>
      <sheetName val="Std Cost"/>
      <sheetName val="CPI"/>
      <sheetName val="SPB_-_Signing1"/>
      <sheetName val="CETAK_BUKTI1"/>
      <sheetName val="ProductionTarget50Pct"/>
      <sheetName val="CAPEX"/>
      <sheetName val="BA"/>
      <sheetName val="DIV-1"/>
      <sheetName val="TM"/>
      <sheetName val="INDIRECT DETAIL"/>
      <sheetName val="Drawdowns"/>
      <sheetName val="SAP-KAB_&amp;_PAN-Buil"/>
      <sheetName val="WIL_1"/>
      <sheetName val="Sheet_1"/>
      <sheetName val="Budget_2006"/>
      <sheetName val="INDRCT_DTL"/>
      <sheetName val="UP_KCK_11_km"/>
      <sheetName val="Calc__Sheet_for_Road"/>
      <sheetName val="DETAIL"/>
      <sheetName val="ProArcInfo"/>
      <sheetName val="PBKI&amp;E"/>
      <sheetName val="PF-OFFICE"/>
      <sheetName val="Interest"/>
      <sheetName val="GL"/>
      <sheetName val="BEBAN"/>
      <sheetName val="JUAL"/>
      <sheetName val="KOREKSI"/>
      <sheetName val="MUSNAH"/>
      <sheetName val="MUTASI"/>
      <sheetName val="RECLASS"/>
      <sheetName val="Fixset"/>
      <sheetName val="III"/>
      <sheetName val="FOC Augs"/>
      <sheetName val="alamat"/>
      <sheetName val="TAGIHAN"/>
      <sheetName val="AKTIVA1TB"/>
      <sheetName val="Ex_Rate"/>
      <sheetName val="LOADDAT"/>
      <sheetName val="Summary"/>
      <sheetName val="审定表 (2)"/>
      <sheetName val="WBS1"/>
      <sheetName val="SPB_-_Signing2"/>
      <sheetName val="CETAK_BUKTI2"/>
      <sheetName val="SAP-KAB_&amp;_PAN-Buil1"/>
      <sheetName val="WIL_11"/>
      <sheetName val="Sheet_11"/>
      <sheetName val="INDRCT_DTL1"/>
      <sheetName val="UP_KCK_11_km1"/>
      <sheetName val="Calc__Sheet_for_Road1"/>
      <sheetName val="Budget_20061"/>
      <sheetName val="Std_Cost"/>
      <sheetName val="INDIRECT_DETAIL"/>
      <sheetName val="FOC_Augs"/>
      <sheetName val="审定表_(2)"/>
      <sheetName val="F-3"/>
      <sheetName val="BP1_23"/>
      <sheetName val="A300 and U"/>
      <sheetName val="A500"/>
      <sheetName val="A510 - SAD"/>
      <sheetName val="C - Cash"/>
      <sheetName val="E - AR"/>
      <sheetName val="F - Stock"/>
      <sheetName val="K - FA"/>
      <sheetName val="O - Tax pay"/>
      <sheetName val="P - Other pay"/>
      <sheetName val="U200 - Selling expenses"/>
      <sheetName val="PROD."/>
      <sheetName val="PABRIK (2)"/>
      <sheetName val="PO"/>
      <sheetName val="kkp"/>
      <sheetName val="COGS"/>
      <sheetName val="Permanent info"/>
      <sheetName val="Marshal"/>
      <sheetName val="SPB_-_Signing3"/>
      <sheetName val="CETAK_BUKTI3"/>
      <sheetName val="SAP-KAB_&amp;_PAN-Buil2"/>
      <sheetName val="WIL_12"/>
      <sheetName val="Sheet_12"/>
      <sheetName val="INDRCT_DTL2"/>
      <sheetName val="UP_KCK_11_km2"/>
      <sheetName val="Calc__Sheet_for_Road2"/>
      <sheetName val="Budget_20062"/>
      <sheetName val="Std_Cost1"/>
      <sheetName val="INDIRECT_DETAIL1"/>
      <sheetName val="FOC_Augs1"/>
      <sheetName val="审定表_(2)1"/>
      <sheetName val="A300_and_U"/>
      <sheetName val="A510_-_SAD"/>
      <sheetName val="C_-_Cash"/>
      <sheetName val="E_-_AR"/>
      <sheetName val="F_-_Stock"/>
      <sheetName val="K_-_FA"/>
      <sheetName val="O_-_Tax_pay"/>
      <sheetName val="P_-_Other_pay"/>
      <sheetName val="U200_-_Selling_expenses"/>
      <sheetName val="PROD_"/>
      <sheetName val="PABRIK_(2)"/>
      <sheetName val="Permanent_info"/>
      <sheetName val="SPB_-_Signing4"/>
      <sheetName val="CETAK_BUKTI4"/>
      <sheetName val="SAP-KAB_&amp;_PAN-Buil3"/>
      <sheetName val="WIL_13"/>
      <sheetName val="Sheet_13"/>
      <sheetName val="INDRCT_DTL3"/>
      <sheetName val="UP_KCK_11_km3"/>
      <sheetName val="Calc__Sheet_for_Road3"/>
      <sheetName val="Budget_20063"/>
      <sheetName val="Std_Cost2"/>
      <sheetName val="INDIRECT_DETAIL2"/>
      <sheetName val="FOC_Augs2"/>
      <sheetName val="审定表_(2)2"/>
      <sheetName val="A300_and_U1"/>
      <sheetName val="A510_-_SAD1"/>
      <sheetName val="C_-_Cash1"/>
      <sheetName val="E_-_AR1"/>
      <sheetName val="F_-_Stock1"/>
      <sheetName val="K_-_FA1"/>
      <sheetName val="O_-_Tax_pay1"/>
      <sheetName val="P_-_Other_pay1"/>
      <sheetName val="U200_-_Selling_expenses1"/>
      <sheetName val="PROD_1"/>
      <sheetName val="PABRIK_(2)1"/>
      <sheetName val="Permanent_info1"/>
      <sheetName val="GAJI1"/>
      <sheetName val="MGR-12"/>
      <sheetName val="Premi Iuran"/>
      <sheetName val="Dumtk"/>
      <sheetName val="AKTIVA"/>
      <sheetName val="Dosis"/>
      <sheetName val="Terms"/>
      <sheetName val="12"/>
      <sheetName val="POTO MAC"/>
      <sheetName val="Current Price with TPC Format"/>
      <sheetName val="Differences with DMC"/>
      <sheetName val="GENS"/>
      <sheetName val="PF-MACHINE"/>
      <sheetName val="PF-FURNITURE"/>
      <sheetName val="DENSO"/>
      <sheetName val="adj"/>
      <sheetName val="Rate"/>
      <sheetName val="Consol view"/>
      <sheetName val="Income Statements"/>
      <sheetName val="EPS Growth"/>
      <sheetName val="TTA"/>
      <sheetName val="SBU Summaries"/>
      <sheetName val="SPB_-_Signing5"/>
      <sheetName val="CETAK_BUKTI5"/>
      <sheetName val="SAP-KAB_&amp;_PAN-Buil4"/>
      <sheetName val="WIL_14"/>
      <sheetName val="Sheet_14"/>
      <sheetName val="INDRCT_DTL4"/>
      <sheetName val="UP_KCK_11_km4"/>
      <sheetName val="Calc__Sheet_for_Road4"/>
      <sheetName val="Budget_20064"/>
      <sheetName val="Std_Cost3"/>
      <sheetName val="INDIRECT_DETAIL3"/>
      <sheetName val="FOC_Augs3"/>
      <sheetName val="审定表_(2)3"/>
      <sheetName val="A300_and_U2"/>
      <sheetName val="A510_-_SAD2"/>
      <sheetName val="C_-_Cash2"/>
      <sheetName val="E_-_AR2"/>
      <sheetName val="F_-_Stock2"/>
      <sheetName val="K_-_FA2"/>
      <sheetName val="O_-_Tax_pay2"/>
      <sheetName val="P_-_Other_pay2"/>
      <sheetName val="U200_-_Selling_expenses2"/>
      <sheetName val="PROD_2"/>
      <sheetName val="PABRIK_(2)2"/>
      <sheetName val="Permanent_info2"/>
      <sheetName val="Premi_Iuran"/>
      <sheetName val="POTO_MAC"/>
      <sheetName val="Current_Price_with_TPC_Format"/>
      <sheetName val="Differences_with_DMC"/>
      <sheetName val="Consol_view"/>
      <sheetName val="Income_Statements"/>
      <sheetName val="EPS_Growth"/>
      <sheetName val="SBU_Summaries"/>
      <sheetName val="PEMUPUKAN AFD I  TT 2008 "/>
      <sheetName val="SPB_-_Signing6"/>
      <sheetName val="CETAK_BUKTI6"/>
      <sheetName val="SAP-KAB_&amp;_PAN-Buil5"/>
      <sheetName val="WIL_15"/>
      <sheetName val="Sheet_15"/>
      <sheetName val="INDRCT_DTL5"/>
      <sheetName val="UP_KCK_11_km5"/>
      <sheetName val="Calc__Sheet_for_Road5"/>
      <sheetName val="Budget_20065"/>
      <sheetName val="Std_Cost4"/>
      <sheetName val="INDIRECT_DETAIL4"/>
      <sheetName val="FOC_Augs4"/>
      <sheetName val="审定表_(2)4"/>
      <sheetName val="A300_and_U3"/>
      <sheetName val="A510_-_SAD3"/>
      <sheetName val="C_-_Cash3"/>
      <sheetName val="E_-_AR3"/>
      <sheetName val="F_-_Stock3"/>
      <sheetName val="K_-_FA3"/>
      <sheetName val="O_-_Tax_pay3"/>
      <sheetName val="P_-_Other_pay3"/>
      <sheetName val="U200_-_Selling_expenses3"/>
      <sheetName val="PROD_3"/>
      <sheetName val="PABRIK_(2)3"/>
      <sheetName val="Permanent_info3"/>
      <sheetName val="Premi_Iuran1"/>
      <sheetName val="POTO_MAC1"/>
      <sheetName val="Current_Price_with_TPC_Format1"/>
      <sheetName val="Differences_with_DMC1"/>
      <sheetName val="Consol_view1"/>
      <sheetName val="Income_Statements1"/>
      <sheetName val="EPS_Growth1"/>
      <sheetName val="SBU_Summaries1"/>
      <sheetName val="PEMUPUKAN_AFD_I__TT_2008_"/>
      <sheetName val="Data"/>
      <sheetName val="Schedule"/>
      <sheetName val="Airstrip km 56"/>
      <sheetName val="BC DL"/>
      <sheetName val="CoBBP"/>
      <sheetName val="Ekawana"/>
      <sheetName val="MHJ-Canal"/>
      <sheetName val="MKS-Canal"/>
      <sheetName val="NPM Gondai II"/>
      <sheetName val="NTFP"/>
      <sheetName val="TB"/>
      <sheetName val="BeliLokal"/>
      <sheetName val="Link"/>
      <sheetName val="SPB_-_Signing7"/>
      <sheetName val="CETAK_BUKTI7"/>
      <sheetName val="SAP-KAB_&amp;_PAN-Buil6"/>
      <sheetName val="WIL_16"/>
      <sheetName val="Sheet_16"/>
      <sheetName val="INDRCT_DTL6"/>
      <sheetName val="UP_KCK_11_km6"/>
      <sheetName val="Calc__Sheet_for_Road6"/>
      <sheetName val="Budget_20066"/>
      <sheetName val="Std_Cost5"/>
      <sheetName val="INDIRECT_DETAIL5"/>
      <sheetName val="FOC_Augs5"/>
      <sheetName val="审定表_(2)5"/>
      <sheetName val="A300_and_U4"/>
      <sheetName val="A510_-_SAD4"/>
      <sheetName val="C_-_Cash4"/>
      <sheetName val="E_-_AR4"/>
      <sheetName val="F_-_Stock4"/>
      <sheetName val="K_-_FA4"/>
      <sheetName val="O_-_Tax_pay4"/>
      <sheetName val="P_-_Other_pay4"/>
      <sheetName val="U200_-_Selling_expenses4"/>
      <sheetName val="PROD_4"/>
      <sheetName val="PABRIK_(2)4"/>
      <sheetName val="Permanent_info4"/>
      <sheetName val="Premi_Iuran2"/>
      <sheetName val="POTO_MAC2"/>
      <sheetName val="Current_Price_with_TPC_Format2"/>
      <sheetName val="Differences_with_DMC2"/>
      <sheetName val="Consol_view2"/>
      <sheetName val="Income_Statements2"/>
      <sheetName val="EPS_Growth2"/>
      <sheetName val="SBU_Summaries2"/>
      <sheetName val="PEMUPUKAN_AFD_I__TT_2008_1"/>
      <sheetName val="DRE Realizado Dados"/>
      <sheetName val="Notes"/>
      <sheetName val="OMZET OPC"/>
      <sheetName val="OMZET GBG"/>
      <sheetName val="OMZET PCC"/>
      <sheetName val="OpRev"/>
      <sheetName val="Taxation"/>
      <sheetName val="Peralatan"/>
      <sheetName val="Basic Price"/>
      <sheetName val="SPB_-_Signing8"/>
      <sheetName val="CETAK_BUKTI8"/>
      <sheetName val="SAP-KAB_&amp;_PAN-Buil7"/>
      <sheetName val="WIL_17"/>
      <sheetName val="Sheet_17"/>
      <sheetName val="INDRCT_DTL7"/>
      <sheetName val="UP_KCK_11_km7"/>
      <sheetName val="Calc__Sheet_for_Road7"/>
      <sheetName val="Budget_20067"/>
      <sheetName val="Std_Cost6"/>
      <sheetName val="INDIRECT_DETAIL6"/>
      <sheetName val="FOC_Augs6"/>
      <sheetName val="审定表_(2)6"/>
      <sheetName val="A300_and_U5"/>
      <sheetName val="A510_-_SAD5"/>
      <sheetName val="C_-_Cash5"/>
      <sheetName val="E_-_AR5"/>
      <sheetName val="F_-_Stock5"/>
      <sheetName val="K_-_FA5"/>
      <sheetName val="O_-_Tax_pay5"/>
      <sheetName val="P_-_Other_pay5"/>
      <sheetName val="U200_-_Selling_expenses5"/>
      <sheetName val="PROD_5"/>
      <sheetName val="PABRIK_(2)5"/>
      <sheetName val="Permanent_info5"/>
      <sheetName val="Premi_Iuran3"/>
      <sheetName val="POTO_MAC3"/>
      <sheetName val="Current_Price_with_TPC_Format3"/>
      <sheetName val="Differences_with_DMC3"/>
      <sheetName val="Consol_view3"/>
      <sheetName val="Income_Statements3"/>
      <sheetName val="EPS_Growth3"/>
      <sheetName val="SBU_Summaries3"/>
      <sheetName val="PEMUPUKAN_AFD_I__TT_2008_2"/>
      <sheetName val="Airstrip_km_56"/>
      <sheetName val="BC_DL"/>
      <sheetName val="NPM_Gondai_II"/>
      <sheetName val="DRE_Realizado_Dados"/>
      <sheetName val="JADI"/>
      <sheetName val="A u g"/>
      <sheetName val="J u l"/>
      <sheetName val="O c t"/>
      <sheetName val="A p r"/>
      <sheetName val="M a y"/>
      <sheetName val="S e p"/>
      <sheetName val="00 received in 01"/>
      <sheetName val="F e b"/>
      <sheetName val="Per GL J a n"/>
      <sheetName val="J u n"/>
      <sheetName val="M a r"/>
      <sheetName val="AP Trade"/>
      <sheetName val="Feb-03"/>
      <sheetName val="Rawat 96"/>
      <sheetName val="ARP-U501"/>
      <sheetName val="UP Rangsang 10 km"/>
      <sheetName val="C101"/>
      <sheetName val="4334-Summary"/>
      <sheetName val="電源計画"/>
      <sheetName val="MCBR"/>
      <sheetName val="WT-LIST"/>
      <sheetName val="Div2"/>
      <sheetName val="13"/>
      <sheetName val="Readme"/>
      <sheetName val="HARGA MATERIAL"/>
      <sheetName val="Eng_Hrs"/>
      <sheetName val="CBD"/>
      <sheetName val="inter"/>
      <sheetName val="영동(D)"/>
      <sheetName val="Manpower Active"/>
      <sheetName val="SPB_-_Signing9"/>
      <sheetName val="CETAK_BUKTI9"/>
      <sheetName val="SAP-KAB_&amp;_PAN-Buil8"/>
      <sheetName val="WIL_18"/>
      <sheetName val="Sheet_18"/>
      <sheetName val="INDRCT_DTL8"/>
      <sheetName val="UP_KCK_11_km8"/>
      <sheetName val="Calc__Sheet_for_Road8"/>
      <sheetName val="Budget_20068"/>
      <sheetName val="Std_Cost7"/>
      <sheetName val="INDIRECT_DETAIL7"/>
      <sheetName val="FOC_Augs7"/>
      <sheetName val="审定表_(2)7"/>
      <sheetName val="A300_and_U6"/>
      <sheetName val="A510_-_SAD6"/>
      <sheetName val="C_-_Cash6"/>
      <sheetName val="E_-_AR6"/>
      <sheetName val="F_-_Stock6"/>
      <sheetName val="K_-_FA6"/>
      <sheetName val="O_-_Tax_pay6"/>
      <sheetName val="P_-_Other_pay6"/>
      <sheetName val="U200_-_Selling_expenses6"/>
      <sheetName val="PROD_6"/>
      <sheetName val="PABRIK_(2)6"/>
      <sheetName val="Permanent_info6"/>
      <sheetName val="Premi_Iuran4"/>
      <sheetName val="POTO_MAC4"/>
      <sheetName val="Current_Price_with_TPC_Format4"/>
      <sheetName val="Differences_with_DMC4"/>
      <sheetName val="Consol_view4"/>
      <sheetName val="Income_Statements4"/>
      <sheetName val="EPS_Growth4"/>
      <sheetName val="SBU_Summaries4"/>
      <sheetName val="PEMUPUKAN_AFD_I__TT_2008_3"/>
      <sheetName val="Airstrip_km_561"/>
      <sheetName val="BC_DL1"/>
      <sheetName val="NPM_Gondai_II1"/>
      <sheetName val="DRE_Realizado_Dados1"/>
      <sheetName val="A_u_g"/>
      <sheetName val="J_u_l"/>
      <sheetName val="O_c_t"/>
      <sheetName val="A_p_r"/>
      <sheetName val="M_a_y"/>
      <sheetName val="S_e_p"/>
      <sheetName val="00_received_in_01"/>
      <sheetName val="F_e_b"/>
      <sheetName val="Per_GL_J_a_n"/>
      <sheetName val="J_u_n"/>
      <sheetName val="M_a_r"/>
      <sheetName val="AP_Trade"/>
      <sheetName val="OMZET_OPC"/>
      <sheetName val="OMZET_GBG"/>
      <sheetName val="OMZET_PCC"/>
      <sheetName val="Rawat_96"/>
      <sheetName val="UP_Rangsang_10_km"/>
      <sheetName val="Basic_Price"/>
      <sheetName val="SPB_-_Signing10"/>
      <sheetName val="CETAK_BUKTI10"/>
      <sheetName val="SAP-KAB_&amp;_PAN-Buil9"/>
      <sheetName val="WIL_19"/>
      <sheetName val="Sheet_19"/>
      <sheetName val="INDRCT_DTL9"/>
      <sheetName val="UP_KCK_11_km9"/>
      <sheetName val="Calc__Sheet_for_Road9"/>
      <sheetName val="Budget_20069"/>
      <sheetName val="Std_Cost8"/>
      <sheetName val="INDIRECT_DETAIL8"/>
      <sheetName val="FOC_Augs8"/>
      <sheetName val="审定表_(2)8"/>
      <sheetName val="A300_and_U7"/>
      <sheetName val="A510_-_SAD7"/>
      <sheetName val="C_-_Cash7"/>
      <sheetName val="E_-_AR7"/>
      <sheetName val="F_-_Stock7"/>
      <sheetName val="K_-_FA7"/>
      <sheetName val="O_-_Tax_pay7"/>
      <sheetName val="P_-_Other_pay7"/>
      <sheetName val="U200_-_Selling_expenses7"/>
      <sheetName val="PROD_7"/>
      <sheetName val="PABRIK_(2)7"/>
      <sheetName val="Permanent_info7"/>
      <sheetName val="Premi_Iuran5"/>
      <sheetName val="POTO_MAC5"/>
      <sheetName val="Current_Price_with_TPC_Format5"/>
      <sheetName val="Differences_with_DMC5"/>
      <sheetName val="Consol_view5"/>
      <sheetName val="Income_Statements5"/>
      <sheetName val="EPS_Growth5"/>
      <sheetName val="SBU_Summaries5"/>
      <sheetName val="PEMUPUKAN_AFD_I__TT_2008_4"/>
      <sheetName val="Airstrip_km_562"/>
      <sheetName val="BC_DL2"/>
      <sheetName val="NPM_Gondai_II2"/>
      <sheetName val="DRE_Realizado_Dados2"/>
      <sheetName val="OMZET_OPC1"/>
      <sheetName val="OMZET_GBG1"/>
      <sheetName val="OMZET_PCC1"/>
      <sheetName val="Basic_Price1"/>
      <sheetName val="A_u_g1"/>
      <sheetName val="J_u_l1"/>
      <sheetName val="O_c_t1"/>
      <sheetName val="A_p_r1"/>
      <sheetName val="M_a_y1"/>
      <sheetName val="S_e_p1"/>
      <sheetName val="00_received_in_011"/>
      <sheetName val="F_e_b1"/>
      <sheetName val="Per_GL_J_a_n1"/>
      <sheetName val="J_u_n1"/>
      <sheetName val="M_a_r1"/>
      <sheetName val="AP_Trade1"/>
      <sheetName val="Rawat_961"/>
      <sheetName val="UP_Rangsang_10_km1"/>
      <sheetName val="HARGA_MATERIAL"/>
      <sheetName val="Manpower_Active"/>
      <sheetName val="Metodee"/>
      <sheetName val="SPB_-_Signing11"/>
      <sheetName val="CETAK_BUKTI11"/>
      <sheetName val="SAP-KAB_&amp;_PAN-Buil10"/>
      <sheetName val="WIL_110"/>
      <sheetName val="Sheet_110"/>
      <sheetName val="INDRCT_DTL10"/>
      <sheetName val="UP_KCK_11_km10"/>
      <sheetName val="Calc__Sheet_for_Road10"/>
      <sheetName val="Budget_200610"/>
      <sheetName val="Std_Cost9"/>
      <sheetName val="INDIRECT_DETAIL9"/>
      <sheetName val="FOC_Augs9"/>
      <sheetName val="审定表_(2)9"/>
      <sheetName val="A300_and_U8"/>
      <sheetName val="A510_-_SAD8"/>
      <sheetName val="C_-_Cash8"/>
      <sheetName val="E_-_AR8"/>
      <sheetName val="F_-_Stock8"/>
      <sheetName val="K_-_FA8"/>
      <sheetName val="O_-_Tax_pay8"/>
      <sheetName val="P_-_Other_pay8"/>
      <sheetName val="U200_-_Selling_expenses8"/>
      <sheetName val="PROD_8"/>
      <sheetName val="PABRIK_(2)8"/>
      <sheetName val="Permanent_info8"/>
      <sheetName val="Premi_Iuran6"/>
      <sheetName val="POTO_MAC6"/>
      <sheetName val="Current_Price_with_TPC_Format6"/>
      <sheetName val="Differences_with_DMC6"/>
      <sheetName val="Consol_view6"/>
      <sheetName val="Income_Statements6"/>
      <sheetName val="EPS_Growth6"/>
      <sheetName val="SBU_Summaries6"/>
      <sheetName val="PEMUPUKAN_AFD_I__TT_2008_5"/>
      <sheetName val="Airstrip_km_563"/>
      <sheetName val="BC_DL3"/>
      <sheetName val="NPM_Gondai_II3"/>
      <sheetName val="DRE_Realizado_Dados3"/>
      <sheetName val="OMZET_OPC2"/>
      <sheetName val="OMZET_GBG2"/>
      <sheetName val="OMZET_PCC2"/>
      <sheetName val="Basic_Price2"/>
      <sheetName val="A_u_g2"/>
      <sheetName val="J_u_l2"/>
      <sheetName val="O_c_t2"/>
      <sheetName val="A_p_r2"/>
      <sheetName val="M_a_y2"/>
      <sheetName val="S_e_p2"/>
      <sheetName val="00_received_in_012"/>
      <sheetName val="F_e_b2"/>
      <sheetName val="Per_GL_J_a_n2"/>
      <sheetName val="J_u_n2"/>
      <sheetName val="M_a_r2"/>
      <sheetName val="AP_Trade2"/>
      <sheetName val="Rawat_962"/>
      <sheetName val="UP_Rangsang_10_km2"/>
      <sheetName val="HARGA_MATERIAL1"/>
      <sheetName val="Manpower_Active1"/>
      <sheetName val="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KTIVA1TB"/>
      <sheetName val="AKTIVA2TB"/>
      <sheetName val="AKTIVAMDN"/>
      <sheetName val="OoR-AKTIVA1TB"/>
      <sheetName val="OoR-AKTIVA3TB"/>
      <sheetName val="OoR-AKTIVA4TB"/>
      <sheetName val="BP"/>
      <sheetName val="Ativo e Passivo"/>
      <sheetName val="ACUM"/>
      <sheetName val="CB"/>
      <sheetName val="LP"/>
      <sheetName val="OR"/>
      <sheetName val="SC"/>
      <sheetName val="SU"/>
      <sheetName val="TR"/>
      <sheetName val="CM"/>
      <sheetName val="USDt_FS(4)"/>
      <sheetName val="table"/>
      <sheetName val="Ativo_e_Passivo"/>
      <sheetName val="Ativo_e_Passivo1"/>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sheetName val="25"/>
      <sheetName val="26"/>
      <sheetName val="27"/>
      <sheetName val="28"/>
      <sheetName val="29"/>
      <sheetName val="30"/>
      <sheetName val="31"/>
      <sheetName val="32"/>
      <sheetName val="33 (03)"/>
      <sheetName val="33(04)"/>
      <sheetName val="33 (02)"/>
      <sheetName val="34"/>
      <sheetName val="35"/>
      <sheetName val="36"/>
      <sheetName val="37"/>
      <sheetName val="37 Revisi"/>
      <sheetName val="Angkutan TBS"/>
      <sheetName val="38"/>
      <sheetName val="Rek-BTL"/>
      <sheetName val="39"/>
      <sheetName val="40"/>
      <sheetName val="41"/>
      <sheetName val="42"/>
      <sheetName val="43"/>
      <sheetName val="44"/>
      <sheetName val="45"/>
      <sheetName val="Lampiran Produksi SM1"/>
      <sheetName val="Lampiran Produksi SM2"/>
      <sheetName val="SHEET-KEBUN"/>
      <sheetName val="#REF"/>
      <sheetName val="LUK(B)-KTR12"/>
      <sheetName val="32 REKAP"/>
      <sheetName val="32 (0612)"/>
      <sheetName val="32 (0701)"/>
      <sheetName val="32 (0708)"/>
      <sheetName val="32 (0710)"/>
      <sheetName val="32 (0711)"/>
      <sheetName val="32 (0803)"/>
      <sheetName val="32 (0812)"/>
      <sheetName val="32 (0901)"/>
      <sheetName val="32 (0904)"/>
      <sheetName val="33"/>
      <sheetName val="34(1)"/>
      <sheetName val="Lamp Crop SMI"/>
      <sheetName val="Lamp Crop SMII"/>
      <sheetName val="Lamp Kinerja"/>
      <sheetName val="ProArcInfo"/>
      <sheetName val="Bolt"/>
      <sheetName val="prod"/>
      <sheetName val="Sheet4"/>
      <sheetName val="TBSv"/>
      <sheetName val="COVER"/>
      <sheetName val="33_(03)"/>
      <sheetName val="33_(02)"/>
      <sheetName val="37_Revisi"/>
      <sheetName val="Angkutan_TBS"/>
      <sheetName val="Lampiran_Produksi_SM1"/>
      <sheetName val="Lampiran_Produksi_SM2"/>
      <sheetName val="32_REKAP"/>
      <sheetName val="32_(0612)"/>
      <sheetName val="32_(0701)"/>
      <sheetName val="32_(0708)"/>
      <sheetName val="32_(0710)"/>
      <sheetName val="32_(0711)"/>
      <sheetName val="32_(0803)"/>
      <sheetName val="32_(0812)"/>
      <sheetName val="32_(0901)"/>
      <sheetName val="32_(0904)"/>
      <sheetName val="Lamp_Crop_SMI"/>
      <sheetName val="Lamp_Crop_SMII"/>
      <sheetName val="Lamp_Kinerja"/>
      <sheetName val="Attn"/>
      <sheetName val="INDIRECT DETAIL"/>
      <sheetName val="INDRCT DTL"/>
      <sheetName val="Gi-10"/>
      <sheetName val="LE_Total(G_Summ Proj)"/>
      <sheetName val="HAL10"/>
      <sheetName val="tiket&amp;hotel"/>
      <sheetName val="SPPD"/>
      <sheetName val="TBM"/>
      <sheetName val="Teso"/>
      <sheetName val="MASTER"/>
      <sheetName val="33_(03)1"/>
      <sheetName val="33_(02)1"/>
      <sheetName val="37_Revisi1"/>
      <sheetName val="Angkutan_TBS1"/>
      <sheetName val="Lampiran_Produksi_SM11"/>
      <sheetName val="Lampiran_Produksi_SM21"/>
      <sheetName val="32_REKAP1"/>
      <sheetName val="32_(0612)1"/>
      <sheetName val="32_(0701)1"/>
      <sheetName val="32_(0708)1"/>
      <sheetName val="32_(0710)1"/>
      <sheetName val="32_(0711)1"/>
      <sheetName val="32_(0803)1"/>
      <sheetName val="32_(0812)1"/>
      <sheetName val="32_(0901)1"/>
      <sheetName val="32_(0904)1"/>
      <sheetName val="Lamp_Crop_SMI1"/>
      <sheetName val="Lamp_Crop_SMII1"/>
      <sheetName val="Lamp_Kinerja1"/>
      <sheetName val="INDIRECT_DETAIL"/>
      <sheetName val="MASTER_INPUT"/>
      <sheetName val="BA"/>
      <sheetName val="cumm-a&amp;S"/>
      <sheetName val="cumm-ohd"/>
      <sheetName val="OHD"/>
      <sheetName val="Drawdowns"/>
      <sheetName val="USDt_FS(4)"/>
      <sheetName val="table"/>
      <sheetName val="Master TB"/>
      <sheetName val="FF"/>
      <sheetName val="Jobcode"/>
      <sheetName val="LAMPUNG"/>
      <sheetName val="#REF!"/>
      <sheetName val="CH-NER09"/>
      <sheetName val="Workings"/>
      <sheetName val="Forecast"/>
      <sheetName val="Sheet1"/>
      <sheetName val="PO"/>
      <sheetName val="Pemupukan"/>
      <sheetName val="Pemangkasan"/>
      <sheetName val="P&amp;D"/>
      <sheetName val="Premi Iuran"/>
      <sheetName val="Dumtk"/>
      <sheetName val="VINTHIA"/>
      <sheetName val="Akomodasi"/>
      <sheetName val="Expense Summary"/>
      <sheetName val="Contents"/>
      <sheetName val="WIL 1"/>
      <sheetName val="Harvesting-Total"/>
      <sheetName val="Department"/>
      <sheetName val="General"/>
      <sheetName val="DIV-1"/>
      <sheetName val="TM"/>
      <sheetName val="13"/>
      <sheetName val="Sheet 1"/>
      <sheetName val="AKTIVA"/>
      <sheetName val="Cost Ctr"/>
      <sheetName val="Account"/>
      <sheetName val="FINFO97"/>
      <sheetName val="Basic Info"/>
      <sheetName val="Actual FFB"/>
      <sheetName val="RO"/>
      <sheetName val="Formula"/>
      <sheetName val="GC_Est"/>
      <sheetName val="KCP"/>
      <sheetName val="GC_POM"/>
      <sheetName val="Despatch"/>
      <sheetName val="MF_POM"/>
      <sheetName val="PM_Est"/>
      <sheetName val="Estate(MT)"/>
      <sheetName val="MM.PAGE-2.X"/>
      <sheetName val="CPO 16-9-TID "/>
      <sheetName val="Prog. Pupuk - Immature"/>
      <sheetName val="ServerSetup"/>
      <sheetName val="DIRECT COST"/>
      <sheetName val="INDRCT_DTL"/>
      <sheetName val="DIRECT_COST"/>
      <sheetName val="In_Shift"/>
      <sheetName val="33_(03)2"/>
      <sheetName val="33_(02)2"/>
      <sheetName val="37_Revisi2"/>
      <sheetName val="Angkutan_TBS2"/>
      <sheetName val="Lampiran_Produksi_SM12"/>
      <sheetName val="Lampiran_Produksi_SM22"/>
      <sheetName val="32_REKAP2"/>
      <sheetName val="32_(0612)2"/>
      <sheetName val="32_(0701)2"/>
      <sheetName val="32_(0708)2"/>
      <sheetName val="32_(0710)2"/>
      <sheetName val="32_(0711)2"/>
      <sheetName val="32_(0803)2"/>
      <sheetName val="32_(0812)2"/>
      <sheetName val="32_(0901)2"/>
      <sheetName val="32_(0904)2"/>
      <sheetName val="Lamp_Crop_SMI2"/>
      <sheetName val="Lamp_Crop_SMII2"/>
      <sheetName val="Lamp_Kinerja2"/>
      <sheetName val="INDIRECT_DETAIL1"/>
      <sheetName val="LE_Total(G_Summ_Proj)"/>
      <sheetName val="Master_TB"/>
      <sheetName val="Premi_Iuran"/>
      <sheetName val="WIL_1"/>
      <sheetName val="Expense_Summary"/>
      <sheetName val="Sheet_1"/>
      <sheetName val="Cost_Ctr"/>
      <sheetName val="Hr"/>
      <sheetName val="PPT"/>
      <sheetName val="Bln(1)"/>
      <sheetName val="Bln(2)"/>
      <sheetName val="Bln(3)"/>
      <sheetName val="Bln(4)"/>
      <sheetName val="Bln(5)"/>
      <sheetName val="Bln(6)"/>
      <sheetName val="Bln(7)"/>
      <sheetName val="Bln(8)"/>
      <sheetName val="Bln(9)"/>
      <sheetName val="Bln(10)"/>
      <sheetName val="Bln(11)"/>
      <sheetName val="Bln(12)"/>
      <sheetName val="Report"/>
      <sheetName val="Price"/>
      <sheetName val="Budget 2006"/>
      <sheetName val="PREMI"/>
      <sheetName val="HARVEST"/>
      <sheetName val="BPBKS"/>
      <sheetName val="Notes"/>
      <sheetName val="PMBKS &amp; PHP"/>
      <sheetName val="SENSUS TANDAN"/>
      <sheetName val="KAR LOG UNIT"/>
      <sheetName val="MOU"/>
      <sheetName val="RITASE ANGKUTAN"/>
      <sheetName val="Permintaan Unit"/>
      <sheetName val="HARVEST-Emplasment&amp;TPA"/>
      <sheetName val="POTONG BUAH"/>
      <sheetName val="HARVEST-CE"/>
      <sheetName val="HARVEST-SECURITY"/>
      <sheetName val="SPL-Office"/>
      <sheetName val="SPL-1"/>
      <sheetName val="SPL-2"/>
      <sheetName val="SPL-3"/>
      <sheetName val="SPL-4"/>
      <sheetName val="SPL-TUS-TUP"/>
      <sheetName val="SPL-Traksi"/>
      <sheetName val="Harian"/>
      <sheetName val="Mingguan"/>
      <sheetName val="Bulanan"/>
      <sheetName val="MUSTER CHIT"/>
      <sheetName val="SERAH TERIMA SAFETY"/>
      <sheetName val="PIAGAM"/>
      <sheetName val="Peringatan"/>
      <sheetName val="LK3MKP"/>
      <sheetName val="FORM CUTI"/>
      <sheetName val="Pengantar BON Koperasi"/>
      <sheetName val="MLbr"/>
      <sheetName val="SPKL"/>
      <sheetName val="VL"/>
      <sheetName val="TL"/>
      <sheetName val="EH"/>
      <sheetName val="BS"/>
      <sheetName val="FM"/>
      <sheetName val="GL"/>
      <sheetName val="GB"/>
      <sheetName val="FS"/>
      <sheetName val="GS"/>
      <sheetName val="B'Cutter"/>
      <sheetName val="LF"/>
      <sheetName val="LM"/>
      <sheetName val="LS"/>
      <sheetName val="BK"/>
      <sheetName val="HA"/>
      <sheetName val="BO"/>
      <sheetName val="SP"/>
      <sheetName val="PW"/>
      <sheetName val="Sum"/>
      <sheetName val="FOH Details"/>
      <sheetName val="T&amp;E"/>
      <sheetName val="Funiture"/>
      <sheetName val="Safety_Program"/>
      <sheetName val="Salary AP Up"/>
      <sheetName val="Salary SS"/>
      <sheetName val="MPP"/>
      <sheetName val="VRA"/>
      <sheetName val="Housing_RM"/>
      <sheetName val="Printing_Stationery"/>
      <sheetName val="Sundry_Supplies"/>
      <sheetName val="710900509"/>
      <sheetName val="710900209"/>
      <sheetName val="Panduan Account"/>
      <sheetName val="710900204-205-512"/>
      <sheetName val="FOH Direct Allocation"/>
      <sheetName val="Sheet2"/>
      <sheetName val="Sheet3"/>
      <sheetName val="BBM"/>
      <sheetName val="Premi Mandor"/>
      <sheetName val="Costperblok"/>
      <sheetName val="Absen"/>
      <sheetName val="Input Panen"/>
      <sheetName val="LHD PANEN"/>
      <sheetName val="Blok"/>
      <sheetName val="DU_SKU"/>
      <sheetName val="DU PHL"/>
      <sheetName val="Upah"/>
      <sheetName val="CEK"/>
      <sheetName val="Pemanen"/>
      <sheetName val="Master SKU"/>
      <sheetName val="Tarif"/>
      <sheetName val="Umum"/>
      <sheetName val="Pekerjaan"/>
      <sheetName val="Hari"/>
      <sheetName val="WBS1"/>
      <sheetName val="AKTIVA1TB"/>
      <sheetName val="5"/>
      <sheetName val="低值品"/>
      <sheetName val="TransInput"/>
      <sheetName val="MGR-12"/>
      <sheetName val="XXXXXXXXXXXX"/>
      <sheetName val="Upah SKUB"/>
      <sheetName val="Afd-1"/>
      <sheetName val="1.Rollfwd"/>
      <sheetName val="Lead"/>
      <sheetName val="XREF"/>
      <sheetName val="UUK13"/>
      <sheetName val="Mortalitas"/>
      <sheetName val="长期待摊费用导引表"/>
      <sheetName val="长期待摊费用审定表"/>
      <sheetName val="无形资产审定表"/>
      <sheetName val="无形资产明细表"/>
      <sheetName val="长期待摊费用明细表"/>
      <sheetName val="Factor Tables"/>
      <sheetName val="Calculation"/>
      <sheetName val="BOQ EXTERN"/>
      <sheetName val="CIP_USD"/>
      <sheetName val="HARGA &amp; TARIF"/>
      <sheetName val="AM"/>
      <sheetName val="ITNE"/>
      <sheetName val="KAA"/>
      <sheetName val="KB"/>
      <sheetName val="KMYE"/>
      <sheetName val="KT"/>
      <sheetName val="MDLE"/>
      <sheetName val="MM"/>
      <sheetName val="SAMAN"/>
      <sheetName val="SFRE"/>
      <sheetName val="SK"/>
      <sheetName val="TRG"/>
      <sheetName val="RKP 1"/>
      <sheetName val="COA"/>
      <sheetName val="33_(03)3"/>
      <sheetName val="33_(02)3"/>
      <sheetName val="37_Revisi3"/>
      <sheetName val="Angkutan_TBS3"/>
      <sheetName val="Lampiran_Produksi_SM13"/>
      <sheetName val="Lampiran_Produksi_SM23"/>
      <sheetName val="32_REKAP3"/>
      <sheetName val="32_(0612)3"/>
      <sheetName val="32_(0701)3"/>
      <sheetName val="32_(0708)3"/>
      <sheetName val="32_(0710)3"/>
      <sheetName val="32_(0711)3"/>
      <sheetName val="32_(0803)3"/>
      <sheetName val="32_(0812)3"/>
      <sheetName val="32_(0901)3"/>
      <sheetName val="32_(0904)3"/>
      <sheetName val="Lamp_Crop_SMI3"/>
      <sheetName val="Lamp_Crop_SMII3"/>
      <sheetName val="Lamp_Kinerja3"/>
      <sheetName val="INDIRECT_DETAIL2"/>
      <sheetName val="INDRCT_DTL1"/>
      <sheetName val="LE_Total(G_Summ_Proj)1"/>
      <sheetName val="Master_TB1"/>
      <sheetName val="Premi_Iuran1"/>
      <sheetName val="Expense_Summary1"/>
      <sheetName val="WIL_11"/>
      <sheetName val="Sheet_11"/>
      <sheetName val="Cost_Ctr1"/>
      <sheetName val="Basic_Info"/>
      <sheetName val="Actual_FFB"/>
      <sheetName val="MM_PAGE-2_X"/>
      <sheetName val="CPO_16-9-TID_"/>
      <sheetName val="Prog__Pupuk_-_Immature"/>
      <sheetName val="DIRECT_COST1"/>
      <sheetName val="Budget_2006"/>
      <sheetName val="PMBKS_&amp;_PHP"/>
      <sheetName val="SENSUS_TANDAN"/>
      <sheetName val="KAR_LOG_UNIT"/>
      <sheetName val="RITASE_ANGKUTAN"/>
      <sheetName val="Permintaan_Unit"/>
      <sheetName val="POTONG_BUAH"/>
      <sheetName val="MUSTER_CHIT"/>
      <sheetName val="SERAH_TERIMA_SAFETY"/>
      <sheetName val="FORM_CUTI"/>
      <sheetName val="Pengantar_BON_Koperasi"/>
      <sheetName val="FOH_Details"/>
      <sheetName val="Salary_AP_Up"/>
      <sheetName val="Salary_SS"/>
      <sheetName val="Panduan_Account"/>
      <sheetName val="FOH_Direct_Allocation"/>
      <sheetName val="Premi_Mandor"/>
      <sheetName val="Input_Panen"/>
      <sheetName val="LHD_PANEN"/>
      <sheetName val="DU_PHL"/>
      <sheetName val="Master_SKU"/>
      <sheetName val="Upah_SKUB"/>
      <sheetName val="1_Rollfwd"/>
      <sheetName val="Factor_Tables"/>
      <sheetName val="BOQ_EXTERN"/>
      <sheetName val="HARGA_&amp;_TARIF"/>
      <sheetName val="RKP_1"/>
      <sheetName val="Karung"/>
      <sheetName val="Maintenance"/>
      <sheetName val="SPI"/>
      <sheetName val="Tickmarks"/>
      <sheetName val="39f - Detail Forex Others"/>
      <sheetName val="PF-OFFICE"/>
      <sheetName val="33_(03)4"/>
      <sheetName val="33_(02)4"/>
      <sheetName val="37_Revisi4"/>
      <sheetName val="Angkutan_TBS4"/>
      <sheetName val="Lampiran_Produksi_SM14"/>
      <sheetName val="Lampiran_Produksi_SM24"/>
      <sheetName val="32_REKAP4"/>
      <sheetName val="32_(0612)4"/>
      <sheetName val="32_(0701)4"/>
      <sheetName val="32_(0708)4"/>
      <sheetName val="32_(0710)4"/>
      <sheetName val="32_(0711)4"/>
      <sheetName val="32_(0803)4"/>
      <sheetName val="32_(0812)4"/>
      <sheetName val="32_(0901)4"/>
      <sheetName val="32_(0904)4"/>
      <sheetName val="Lamp_Crop_SMI4"/>
      <sheetName val="Lamp_Crop_SMII4"/>
      <sheetName val="Lamp_Kinerja4"/>
      <sheetName val="INDIRECT_DETAIL3"/>
      <sheetName val="INDRCT_DTL2"/>
      <sheetName val="LE_Total(G_Summ_Proj)2"/>
      <sheetName val="Master_TB2"/>
      <sheetName val="Premi_Iuran2"/>
      <sheetName val="Expense_Summary2"/>
      <sheetName val="WIL_12"/>
      <sheetName val="Sheet_12"/>
      <sheetName val="Cost_Ctr2"/>
      <sheetName val="Basic_Info1"/>
      <sheetName val="Actual_FFB1"/>
      <sheetName val="MM_PAGE-2_X1"/>
      <sheetName val="CPO_16-9-TID_1"/>
      <sheetName val="Prog__Pupuk_-_Immature1"/>
      <sheetName val="DIRECT_COST2"/>
      <sheetName val="Budget_20061"/>
      <sheetName val="PMBKS_&amp;_PHP1"/>
      <sheetName val="SENSUS_TANDAN1"/>
      <sheetName val="KAR_LOG_UNIT1"/>
      <sheetName val="RITASE_ANGKUTAN1"/>
      <sheetName val="Permintaan_Unit1"/>
      <sheetName val="POTONG_BUAH1"/>
      <sheetName val="MUSTER_CHIT1"/>
      <sheetName val="SERAH_TERIMA_SAFETY1"/>
      <sheetName val="FORM_CUTI1"/>
      <sheetName val="Pengantar_BON_Koperasi1"/>
      <sheetName val="FOH_Details1"/>
      <sheetName val="Salary_AP_Up1"/>
      <sheetName val="Salary_SS1"/>
      <sheetName val="Panduan_Account1"/>
      <sheetName val="FOH_Direct_Allocation1"/>
      <sheetName val="Premi_Mandor1"/>
      <sheetName val="Input_Panen1"/>
      <sheetName val="LHD_PANEN1"/>
      <sheetName val="DU_PHL1"/>
      <sheetName val="Master_SKU1"/>
      <sheetName val="Upah_SKUB1"/>
      <sheetName val="1_Rollfwd1"/>
      <sheetName val="Factor_Tables1"/>
      <sheetName val="BOQ_EXTERN1"/>
      <sheetName val="HARGA_&amp;_TARIF1"/>
      <sheetName val="RKP_11"/>
      <sheetName val="39f_-_Detail_Forex_Others"/>
      <sheetName val="33_(03)5"/>
      <sheetName val="33_(02)5"/>
      <sheetName val="37_Revisi5"/>
      <sheetName val="Angkutan_TBS5"/>
      <sheetName val="Lampiran_Produksi_SM15"/>
      <sheetName val="Lampiran_Produksi_SM25"/>
      <sheetName val="32_REKAP5"/>
      <sheetName val="32_(0612)5"/>
      <sheetName val="32_(0701)5"/>
      <sheetName val="32_(0708)5"/>
      <sheetName val="32_(0710)5"/>
      <sheetName val="32_(0711)5"/>
      <sheetName val="32_(0803)5"/>
      <sheetName val="32_(0812)5"/>
      <sheetName val="32_(0901)5"/>
      <sheetName val="32_(0904)5"/>
      <sheetName val="Lamp_Crop_SMI5"/>
      <sheetName val="Lamp_Crop_SMII5"/>
      <sheetName val="Lamp_Kinerja5"/>
      <sheetName val="INDIRECT_DETAIL4"/>
      <sheetName val="INDRCT_DTL3"/>
      <sheetName val="LE_Total(G_Summ_Proj)3"/>
      <sheetName val="Master_TB3"/>
      <sheetName val="Premi_Iuran3"/>
      <sheetName val="Expense_Summary3"/>
      <sheetName val="WIL_13"/>
      <sheetName val="Sheet_13"/>
      <sheetName val="Cost_Ctr3"/>
      <sheetName val="Basic_Info2"/>
      <sheetName val="Actual_FFB2"/>
      <sheetName val="MM_PAGE-2_X2"/>
      <sheetName val="CPO_16-9-TID_2"/>
      <sheetName val="Prog__Pupuk_-_Immature2"/>
      <sheetName val="DIRECT_COST3"/>
      <sheetName val="Budget_20062"/>
      <sheetName val="PMBKS_&amp;_PHP2"/>
      <sheetName val="SENSUS_TANDAN2"/>
      <sheetName val="KAR_LOG_UNIT2"/>
      <sheetName val="RITASE_ANGKUTAN2"/>
      <sheetName val="Permintaan_Unit2"/>
      <sheetName val="POTONG_BUAH2"/>
      <sheetName val="MUSTER_CHIT2"/>
      <sheetName val="SERAH_TERIMA_SAFETY2"/>
      <sheetName val="FORM_CUTI2"/>
      <sheetName val="Pengantar_BON_Koperasi2"/>
      <sheetName val="FOH_Details2"/>
      <sheetName val="Salary_AP_Up2"/>
      <sheetName val="Salary_SS2"/>
      <sheetName val="Panduan_Account2"/>
      <sheetName val="FOH_Direct_Allocation2"/>
      <sheetName val="Premi_Mandor2"/>
      <sheetName val="Input_Panen2"/>
      <sheetName val="LHD_PANEN2"/>
      <sheetName val="DU_PHL2"/>
      <sheetName val="Master_SKU2"/>
      <sheetName val="Upah_SKUB2"/>
      <sheetName val="1_Rollfwd2"/>
      <sheetName val="Factor_Tables2"/>
      <sheetName val="BOQ_EXTERN2"/>
      <sheetName val="HARGA_&amp;_TARIF2"/>
      <sheetName val="RKP_12"/>
      <sheetName val="39f_-_Detail_Forex_Others1"/>
      <sheetName val="RK1"/>
      <sheetName val="COGS-ACCPAC"/>
      <sheetName val="pks"/>
      <sheetName val="97EST021"/>
      <sheetName val="No Perkiraan Koperasi"/>
      <sheetName val="Anggota"/>
      <sheetName val="Peminjam"/>
      <sheetName val="Tabungan"/>
      <sheetName val="Supplier"/>
      <sheetName val="Form Kas"/>
      <sheetName val="Populasi"/>
      <sheetName val="SC_FLDCOST_2010"/>
      <sheetName val="keb-bbm"/>
      <sheetName val="NOPAT_VDF"/>
      <sheetName val="Invested capital_VDF"/>
      <sheetName val="DCF_VDF"/>
      <sheetName val="WACC_VDF"/>
      <sheetName val="Summary Page_VDF"/>
      <sheetName val="PV of Op Leases_VDF"/>
      <sheetName val="Income Statement_VDF"/>
      <sheetName val="33_(03)6"/>
      <sheetName val="33_(02)6"/>
      <sheetName val="37_Revisi6"/>
      <sheetName val="Angkutan_TBS6"/>
      <sheetName val="Lampiran_Produksi_SM16"/>
      <sheetName val="Lampiran_Produksi_SM26"/>
      <sheetName val="32_REKAP6"/>
      <sheetName val="32_(0612)6"/>
      <sheetName val="32_(0701)6"/>
      <sheetName val="32_(0708)6"/>
      <sheetName val="32_(0710)6"/>
      <sheetName val="32_(0711)6"/>
      <sheetName val="32_(0803)6"/>
      <sheetName val="32_(0812)6"/>
      <sheetName val="32_(0901)6"/>
      <sheetName val="32_(0904)6"/>
      <sheetName val="Lamp_Crop_SMI6"/>
      <sheetName val="Lamp_Crop_SMII6"/>
      <sheetName val="Lamp_Kinerja6"/>
      <sheetName val="INDIRECT_DETAIL5"/>
      <sheetName val="INDRCT_DTL4"/>
      <sheetName val="LE_Total(G_Summ_Proj)4"/>
      <sheetName val="Master_TB4"/>
      <sheetName val="Premi_Iuran4"/>
      <sheetName val="Expense_Summary4"/>
      <sheetName val="WIL_14"/>
      <sheetName val="Sheet_14"/>
      <sheetName val="Cost_Ctr4"/>
      <sheetName val="Basic_Info3"/>
      <sheetName val="Actual_FFB3"/>
      <sheetName val="MM_PAGE-2_X3"/>
      <sheetName val="CPO_16-9-TID_3"/>
      <sheetName val="Prog__Pupuk_-_Immature3"/>
      <sheetName val="DIRECT_COST4"/>
      <sheetName val="Budget_20063"/>
      <sheetName val="PMBKS_&amp;_PHP3"/>
      <sheetName val="SENSUS_TANDAN3"/>
      <sheetName val="KAR_LOG_UNIT3"/>
      <sheetName val="RITASE_ANGKUTAN3"/>
      <sheetName val="Permintaan_Unit3"/>
      <sheetName val="POTONG_BUAH3"/>
      <sheetName val="MUSTER_CHIT3"/>
      <sheetName val="SERAH_TERIMA_SAFETY3"/>
      <sheetName val="FORM_CUTI3"/>
      <sheetName val="Pengantar_BON_Koperasi3"/>
      <sheetName val="FOH_Details3"/>
      <sheetName val="Salary_AP_Up3"/>
      <sheetName val="Salary_SS3"/>
      <sheetName val="Panduan_Account3"/>
      <sheetName val="FOH_Direct_Allocation3"/>
      <sheetName val="Premi_Mandor3"/>
      <sheetName val="Input_Panen3"/>
      <sheetName val="LHD_PANEN3"/>
      <sheetName val="DU_PHL3"/>
      <sheetName val="Master_SKU3"/>
      <sheetName val="Upah_SKUB3"/>
      <sheetName val="1_Rollfwd3"/>
      <sheetName val="Factor_Tables3"/>
      <sheetName val="BOQ_EXTERN3"/>
      <sheetName val="HARGA_&amp;_TARIF3"/>
      <sheetName val="RKP_13"/>
      <sheetName val="39f_-_Detail_Forex_Others2"/>
      <sheetName val="No_Perkiraan_Koperasi"/>
      <sheetName val="Form_Kas"/>
      <sheetName val="Invested_capital_VDF"/>
      <sheetName val="Summary_Page_VDF"/>
      <sheetName val="PV_of_Op_Leases_VDF"/>
      <sheetName val="Income_Statement_VDF"/>
      <sheetName val="Noodles (assumptions)"/>
      <sheetName val="sppd Anton Niarjo"/>
      <sheetName val="ADVANCE PERJALANAN KE PONTI "/>
      <sheetName val="STAFF"/>
      <sheetName val="Claim Staff"/>
      <sheetName val="form"/>
      <sheetName val="MONITORING"/>
      <sheetName val="Kacamata"/>
      <sheetName val="Berobat"/>
      <sheetName val="Marthin"/>
      <sheetName val="Reflist"/>
      <sheetName val="Info"/>
      <sheetName val="OTHER PREPAID EXPENSE"/>
      <sheetName val="DATA LTW"/>
      <sheetName val="33_(03)7"/>
      <sheetName val="33_(02)7"/>
      <sheetName val="37_Revisi7"/>
      <sheetName val="Angkutan_TBS7"/>
      <sheetName val="Lampiran_Produksi_SM17"/>
      <sheetName val="Lampiran_Produksi_SM27"/>
      <sheetName val="32_REKAP7"/>
      <sheetName val="32_(0612)7"/>
      <sheetName val="32_(0701)7"/>
      <sheetName val="32_(0708)7"/>
      <sheetName val="32_(0710)7"/>
      <sheetName val="32_(0711)7"/>
      <sheetName val="32_(0803)7"/>
      <sheetName val="32_(0812)7"/>
      <sheetName val="32_(0901)7"/>
      <sheetName val="32_(0904)7"/>
      <sheetName val="Lamp_Crop_SMI7"/>
      <sheetName val="Lamp_Crop_SMII7"/>
      <sheetName val="Lamp_Kinerja7"/>
      <sheetName val="INDIRECT_DETAIL6"/>
      <sheetName val="INDRCT_DTL5"/>
      <sheetName val="LE_Total(G_Summ_Proj)5"/>
      <sheetName val="Master_TB5"/>
      <sheetName val="Premi_Iuran5"/>
      <sheetName val="Expense_Summary5"/>
      <sheetName val="WIL_15"/>
      <sheetName val="Sheet_15"/>
      <sheetName val="Cost_Ctr5"/>
      <sheetName val="Basic_Info4"/>
      <sheetName val="Actual_FFB4"/>
      <sheetName val="MM_PAGE-2_X4"/>
      <sheetName val="CPO_16-9-TID_4"/>
      <sheetName val="Prog__Pupuk_-_Immature4"/>
      <sheetName val="DIRECT_COST5"/>
      <sheetName val="Budget_20064"/>
      <sheetName val="PMBKS_&amp;_PHP4"/>
      <sheetName val="SENSUS_TANDAN4"/>
      <sheetName val="KAR_LOG_UNIT4"/>
      <sheetName val="RITASE_ANGKUTAN4"/>
      <sheetName val="Permintaan_Unit4"/>
      <sheetName val="POTONG_BUAH4"/>
      <sheetName val="MUSTER_CHIT4"/>
      <sheetName val="SERAH_TERIMA_SAFETY4"/>
      <sheetName val="FORM_CUTI4"/>
      <sheetName val="Pengantar_BON_Koperasi4"/>
      <sheetName val="FOH_Details4"/>
      <sheetName val="Salary_AP_Up4"/>
      <sheetName val="Salary_SS4"/>
      <sheetName val="Panduan_Account4"/>
      <sheetName val="FOH_Direct_Allocation4"/>
      <sheetName val="Premi_Mandor4"/>
      <sheetName val="Input_Panen4"/>
      <sheetName val="LHD_PANEN4"/>
      <sheetName val="DU_PHL4"/>
      <sheetName val="Master_SKU4"/>
      <sheetName val="Upah_SKUB4"/>
      <sheetName val="1_Rollfwd4"/>
      <sheetName val="Factor_Tables4"/>
      <sheetName val="BOQ_EXTERN4"/>
      <sheetName val="HARGA_&amp;_TARIF4"/>
      <sheetName val="RKP_14"/>
      <sheetName val="39f_-_Detail_Forex_Others3"/>
      <sheetName val="No_Perkiraan_Koperasi1"/>
      <sheetName val="Form_Kas1"/>
      <sheetName val="Invested_capital_VDF1"/>
      <sheetName val="Summary_Page_VDF1"/>
      <sheetName val="PV_of_Op_Leases_VDF1"/>
      <sheetName val="Income_Statement_VDF1"/>
      <sheetName val="Noodles_(assumptions)"/>
      <sheetName val="sppd_Anton_Niarjo"/>
      <sheetName val="ADVANCE_PERJALANAN_KE_PONTI_"/>
      <sheetName val="Claim_Staff"/>
      <sheetName val="tables"/>
      <sheetName val="ISBASE"/>
      <sheetName val="33_(03)8"/>
      <sheetName val="33_(02)8"/>
      <sheetName val="37_Revisi8"/>
      <sheetName val="Angkutan_TBS8"/>
      <sheetName val="Lampiran_Produksi_SM18"/>
      <sheetName val="Lampiran_Produksi_SM28"/>
      <sheetName val="32_REKAP8"/>
      <sheetName val="32_(0612)8"/>
      <sheetName val="32_(0701)8"/>
      <sheetName val="32_(0708)8"/>
      <sheetName val="32_(0710)8"/>
      <sheetName val="32_(0711)8"/>
      <sheetName val="32_(0803)8"/>
      <sheetName val="32_(0812)8"/>
      <sheetName val="32_(0901)8"/>
      <sheetName val="32_(0904)8"/>
      <sheetName val="Lamp_Crop_SMI8"/>
      <sheetName val="Lamp_Crop_SMII8"/>
      <sheetName val="Lamp_Kinerja8"/>
      <sheetName val="INDIRECT_DETAIL7"/>
      <sheetName val="INDRCT_DTL6"/>
      <sheetName val="LE_Total(G_Summ_Proj)6"/>
      <sheetName val="Master_TB6"/>
      <sheetName val="Premi_Iuran6"/>
      <sheetName val="Expense_Summary6"/>
      <sheetName val="WIL_16"/>
      <sheetName val="Sheet_16"/>
      <sheetName val="Cost_Ctr6"/>
      <sheetName val="Basic_Info5"/>
      <sheetName val="Actual_FFB5"/>
      <sheetName val="MM_PAGE-2_X5"/>
      <sheetName val="CPO_16-9-TID_5"/>
      <sheetName val="Prog__Pupuk_-_Immature5"/>
      <sheetName val="DIRECT_COST6"/>
      <sheetName val="Budget_20065"/>
      <sheetName val="PMBKS_&amp;_PHP5"/>
      <sheetName val="SENSUS_TANDAN5"/>
      <sheetName val="KAR_LOG_UNIT5"/>
      <sheetName val="RITASE_ANGKUTAN5"/>
      <sheetName val="Permintaan_Unit5"/>
      <sheetName val="POTONG_BUAH5"/>
      <sheetName val="MUSTER_CHIT5"/>
      <sheetName val="SERAH_TERIMA_SAFETY5"/>
      <sheetName val="FORM_CUTI5"/>
      <sheetName val="Pengantar_BON_Koperasi5"/>
      <sheetName val="FOH_Details5"/>
      <sheetName val="Salary_AP_Up5"/>
      <sheetName val="Salary_SS5"/>
      <sheetName val="Panduan_Account5"/>
      <sheetName val="FOH_Direct_Allocation5"/>
      <sheetName val="Premi_Mandor5"/>
      <sheetName val="Input_Panen5"/>
      <sheetName val="LHD_PANEN5"/>
      <sheetName val="DU_PHL5"/>
      <sheetName val="Master_SKU5"/>
      <sheetName val="Upah_SKUB5"/>
      <sheetName val="1_Rollfwd5"/>
      <sheetName val="Factor_Tables5"/>
      <sheetName val="HARGA_&amp;_TARIF5"/>
      <sheetName val="RKP_15"/>
      <sheetName val="BOQ_EXTERN5"/>
      <sheetName val="39f_-_Detail_Forex_Others4"/>
      <sheetName val="No_Perkiraan_Koperasi2"/>
      <sheetName val="Form_Kas2"/>
      <sheetName val="Invested_capital_VDF2"/>
      <sheetName val="Summary_Page_VDF2"/>
      <sheetName val="PV_of_Op_Leases_VDF2"/>
      <sheetName val="Income_Statement_VDF2"/>
      <sheetName val="Noodles_(assumptions)1"/>
      <sheetName val="sppd_Anton_Niarjo1"/>
      <sheetName val="ADVANCE_PERJALANAN_KE_PONTI_1"/>
      <sheetName val="Claim_Staff1"/>
      <sheetName val="PRINCIPAL"/>
      <sheetName val="Escopo"/>
      <sheetName val="CheckList"/>
      <sheetName val="APOIO"/>
      <sheetName val="OTHER_PREPAID_EXPENSE"/>
      <sheetName val="33_(03)9"/>
      <sheetName val="33_(02)9"/>
      <sheetName val="37_Revisi9"/>
      <sheetName val="Angkutan_TBS9"/>
      <sheetName val="Lampiran_Produksi_SM19"/>
      <sheetName val="Lampiran_Produksi_SM29"/>
      <sheetName val="32_REKAP9"/>
      <sheetName val="32_(0612)9"/>
      <sheetName val="32_(0701)9"/>
      <sheetName val="32_(0708)9"/>
      <sheetName val="32_(0710)9"/>
      <sheetName val="32_(0711)9"/>
      <sheetName val="32_(0803)9"/>
      <sheetName val="32_(0812)9"/>
      <sheetName val="32_(0901)9"/>
      <sheetName val="32_(0904)9"/>
      <sheetName val="Lamp_Crop_SMI9"/>
      <sheetName val="Lamp_Crop_SMII9"/>
      <sheetName val="Lamp_Kinerja9"/>
      <sheetName val="INDIRECT_DETAIL8"/>
      <sheetName val="INDRCT_DTL7"/>
      <sheetName val="LE_Total(G_Summ_Proj)7"/>
      <sheetName val="Master_TB7"/>
      <sheetName val="Premi_Iuran7"/>
      <sheetName val="Expense_Summary7"/>
      <sheetName val="WIL_17"/>
      <sheetName val="Sheet_17"/>
      <sheetName val="Cost_Ctr7"/>
      <sheetName val="Basic_Info6"/>
      <sheetName val="Actual_FFB6"/>
      <sheetName val="MM_PAGE-2_X6"/>
      <sheetName val="CPO_16-9-TID_6"/>
      <sheetName val="Prog__Pupuk_-_Immature6"/>
      <sheetName val="DIRECT_COST7"/>
      <sheetName val="Budget_20066"/>
      <sheetName val="PMBKS_&amp;_PHP6"/>
      <sheetName val="SENSUS_TANDAN6"/>
      <sheetName val="KAR_LOG_UNIT6"/>
      <sheetName val="RITASE_ANGKUTAN6"/>
      <sheetName val="Permintaan_Unit6"/>
      <sheetName val="POTONG_BUAH6"/>
      <sheetName val="MUSTER_CHIT6"/>
      <sheetName val="SERAH_TERIMA_SAFETY6"/>
      <sheetName val="FORM_CUTI6"/>
      <sheetName val="Pengantar_BON_Koperasi6"/>
      <sheetName val="FOH_Details6"/>
      <sheetName val="Salary_AP_Up6"/>
      <sheetName val="Salary_SS6"/>
      <sheetName val="Panduan_Account6"/>
      <sheetName val="FOH_Direct_Allocation6"/>
      <sheetName val="Premi_Mandor6"/>
      <sheetName val="Input_Panen6"/>
      <sheetName val="LHD_PANEN6"/>
      <sheetName val="DU_PHL6"/>
      <sheetName val="Master_SKU6"/>
      <sheetName val="Upah_SKUB6"/>
      <sheetName val="1_Rollfwd6"/>
      <sheetName val="Factor_Tables6"/>
      <sheetName val="BOQ_EXTERN6"/>
      <sheetName val="HARGA_&amp;_TARIF6"/>
      <sheetName val="RKP_16"/>
      <sheetName val="39f_-_Detail_Forex_Others5"/>
      <sheetName val="No_Perkiraan_Koperasi3"/>
      <sheetName val="Form_Kas3"/>
      <sheetName val="Invested_capital_VDF3"/>
      <sheetName val="Summary_Page_VDF3"/>
      <sheetName val="PV_of_Op_Leases_VDF3"/>
      <sheetName val="Income_Statement_VDF3"/>
      <sheetName val="Noodles_(assumptions)2"/>
      <sheetName val="sppd_Anton_Niarjo2"/>
      <sheetName val="ADVANCE_PERJALANAN_KE_PONTI_2"/>
      <sheetName val="Claim_Staff2"/>
      <sheetName val="OTHER_PREPAID_EXPENSE1"/>
      <sheetName val="DATA_LTW"/>
      <sheetName val="33_(03)10"/>
      <sheetName val="33_(02)10"/>
      <sheetName val="37_Revisi10"/>
      <sheetName val="Angkutan_TBS10"/>
      <sheetName val="Lampiran_Produksi_SM110"/>
      <sheetName val="Lampiran_Produksi_SM210"/>
      <sheetName val="32_REKAP10"/>
      <sheetName val="32_(0612)10"/>
      <sheetName val="32_(0701)10"/>
      <sheetName val="32_(0708)10"/>
      <sheetName val="32_(0710)10"/>
      <sheetName val="32_(0711)10"/>
      <sheetName val="32_(0803)10"/>
      <sheetName val="32_(0812)10"/>
      <sheetName val="32_(0901)10"/>
      <sheetName val="32_(0904)10"/>
      <sheetName val="Lamp_Crop_SMI10"/>
      <sheetName val="Lamp_Crop_SMII10"/>
      <sheetName val="Lamp_Kinerja10"/>
      <sheetName val="INDIRECT_DETAIL9"/>
      <sheetName val="INDRCT_DTL8"/>
      <sheetName val="LE_Total(G_Summ_Proj)8"/>
      <sheetName val="Master_TB8"/>
      <sheetName val="Premi_Iuran8"/>
      <sheetName val="Expense_Summary8"/>
      <sheetName val="WIL_18"/>
      <sheetName val="Sheet_18"/>
      <sheetName val="Cost_Ctr8"/>
      <sheetName val="Basic_Info7"/>
      <sheetName val="Actual_FFB7"/>
      <sheetName val="MM_PAGE-2_X7"/>
      <sheetName val="CPO_16-9-TID_7"/>
      <sheetName val="Prog__Pupuk_-_Immature7"/>
      <sheetName val="DIRECT_COST8"/>
      <sheetName val="Budget_20067"/>
      <sheetName val="PMBKS_&amp;_PHP7"/>
      <sheetName val="SENSUS_TANDAN7"/>
      <sheetName val="KAR_LOG_UNIT7"/>
      <sheetName val="RITASE_ANGKUTAN7"/>
      <sheetName val="Permintaan_Unit7"/>
      <sheetName val="POTONG_BUAH7"/>
      <sheetName val="MUSTER_CHIT7"/>
      <sheetName val="SERAH_TERIMA_SAFETY7"/>
      <sheetName val="FORM_CUTI7"/>
      <sheetName val="Pengantar_BON_Koperasi7"/>
      <sheetName val="FOH_Details7"/>
      <sheetName val="Salary_AP_Up7"/>
      <sheetName val="Salary_SS7"/>
      <sheetName val="Panduan_Account7"/>
      <sheetName val="FOH_Direct_Allocation7"/>
      <sheetName val="Premi_Mandor7"/>
      <sheetName val="Input_Panen7"/>
      <sheetName val="LHD_PANEN7"/>
      <sheetName val="DU_PHL7"/>
      <sheetName val="Master_SKU7"/>
      <sheetName val="Upah_SKUB7"/>
      <sheetName val="1_Rollfwd7"/>
      <sheetName val="Factor_Tables7"/>
      <sheetName val="BOQ_EXTERN7"/>
      <sheetName val="HARGA_&amp;_TARIF7"/>
      <sheetName val="RKP_17"/>
      <sheetName val="39f_-_Detail_Forex_Others6"/>
      <sheetName val="No_Perkiraan_Koperasi4"/>
      <sheetName val="Form_Kas4"/>
      <sheetName val="Invested_capital_VDF4"/>
      <sheetName val="Summary_Page_VDF4"/>
      <sheetName val="PV_of_Op_Leases_VDF4"/>
      <sheetName val="Income_Statement_VDF4"/>
      <sheetName val="Noodles_(assumptions)3"/>
      <sheetName val="sppd_Anton_Niarjo3"/>
      <sheetName val="ADVANCE_PERJALANAN_KE_PONTI_3"/>
      <sheetName val="Claim_Staff3"/>
      <sheetName val="OTHER_PREPAID_EXPENSE2"/>
      <sheetName val="DATA_LTW1"/>
      <sheetName val="33_(03)11"/>
      <sheetName val="33_(02)11"/>
      <sheetName val="37_Revisi11"/>
      <sheetName val="Angkutan_TBS11"/>
      <sheetName val="Lampiran_Produksi_SM111"/>
      <sheetName val="Lampiran_Produksi_SM211"/>
      <sheetName val="32_REKAP11"/>
      <sheetName val="32_(0612)11"/>
      <sheetName val="32_(0701)11"/>
      <sheetName val="32_(0708)11"/>
      <sheetName val="32_(0710)11"/>
      <sheetName val="32_(0711)11"/>
      <sheetName val="32_(0803)11"/>
      <sheetName val="32_(0812)11"/>
      <sheetName val="32_(0901)11"/>
      <sheetName val="32_(0904)11"/>
      <sheetName val="Lamp_Crop_SMI11"/>
      <sheetName val="Lamp_Crop_SMII11"/>
      <sheetName val="Lamp_Kinerja11"/>
      <sheetName val="INDIRECT_DETAIL10"/>
      <sheetName val="INDRCT_DTL9"/>
      <sheetName val="LE_Total(G_Summ_Proj)9"/>
      <sheetName val="Master_TB9"/>
      <sheetName val="Premi_Iuran9"/>
      <sheetName val="Expense_Summary9"/>
      <sheetName val="WIL_19"/>
      <sheetName val="Sheet_19"/>
      <sheetName val="Cost_Ctr9"/>
      <sheetName val="Basic_Info8"/>
      <sheetName val="Actual_FFB8"/>
      <sheetName val="MM_PAGE-2_X8"/>
      <sheetName val="CPO_16-9-TID_8"/>
      <sheetName val="Prog__Pupuk_-_Immature8"/>
      <sheetName val="DIRECT_COST9"/>
      <sheetName val="Budget_20068"/>
      <sheetName val="PMBKS_&amp;_PHP8"/>
      <sheetName val="SENSUS_TANDAN8"/>
      <sheetName val="KAR_LOG_UNIT8"/>
      <sheetName val="RITASE_ANGKUTAN8"/>
      <sheetName val="Permintaan_Unit8"/>
      <sheetName val="POTONG_BUAH8"/>
      <sheetName val="MUSTER_CHIT8"/>
      <sheetName val="SERAH_TERIMA_SAFETY8"/>
      <sheetName val="FORM_CUTI8"/>
      <sheetName val="Pengantar_BON_Koperasi8"/>
      <sheetName val="FOH_Details8"/>
      <sheetName val="Salary_AP_Up8"/>
      <sheetName val="Salary_SS8"/>
      <sheetName val="Panduan_Account8"/>
      <sheetName val="FOH_Direct_Allocation8"/>
      <sheetName val="Premi_Mandor8"/>
      <sheetName val="Input_Panen8"/>
      <sheetName val="LHD_PANEN8"/>
      <sheetName val="DU_PHL8"/>
      <sheetName val="Master_SKU8"/>
      <sheetName val="Upah_SKUB8"/>
      <sheetName val="1_Rollfwd8"/>
      <sheetName val="Factor_Tables8"/>
      <sheetName val="BOQ_EXTERN8"/>
      <sheetName val="HARGA_&amp;_TARIF8"/>
      <sheetName val="RKP_18"/>
      <sheetName val="39f_-_Detail_Forex_Others7"/>
      <sheetName val="No_Perkiraan_Koperasi5"/>
      <sheetName val="Form_Kas5"/>
      <sheetName val="Invested_capital_VDF5"/>
      <sheetName val="Summary_Page_VDF5"/>
      <sheetName val="PV_of_Op_Leases_VDF5"/>
      <sheetName val="Income_Statement_VDF5"/>
      <sheetName val="Noodles_(assumptions)4"/>
      <sheetName val="sppd_Anton_Niarjo4"/>
      <sheetName val="ADVANCE_PERJALANAN_KE_PONTI_4"/>
      <sheetName val="Claim_Staff4"/>
      <sheetName val="OTHER_PREPAID_EXPENSE3"/>
      <sheetName val="DATA_LTW2"/>
      <sheetName val="Add-trans"/>
      <sheetName val="Pro-Base"/>
      <sheetName val="Revenue"/>
      <sheetName val="Add-rev"/>
      <sheetName val="Exist"/>
      <sheetName val="Tot"/>
      <sheetName val="Tranponder"/>
      <sheetName val="Huruf-INV"/>
      <sheetName val="BCT"/>
      <sheetName val="bahan"/>
      <sheetName val="alat"/>
      <sheetName val="GeneralInfo"/>
      <sheetName val="SDS0308"/>
      <sheetName val="Rincian Iuran"/>
      <sheetName val="Rekap Ppk"/>
      <sheetName val="WBS2"/>
      <sheetName val="cilandak payroll"/>
      <sheetName val="WACC (LB_Y)"/>
      <sheetName val="LinkData"/>
      <sheetName val="pl_items"/>
      <sheetName val="DES 02"/>
      <sheetName val="Ex-Rate"/>
      <sheetName val="Actual"/>
      <sheetName val="Estimate"/>
      <sheetName val="MENU UTAMA"/>
      <sheetName val="Actual LY"/>
      <sheetName val="(43)9.1"/>
      <sheetName val="Exc. Rate"/>
      <sheetName val="Aging by date"/>
      <sheetName val="Rekap_Ppk"/>
      <sheetName val="manday"/>
      <sheetName val="LHP7"/>
      <sheetName val="POTO MAC"/>
      <sheetName val="S-2"/>
      <sheetName val="S-1"/>
      <sheetName val="33_(03)12"/>
      <sheetName val="33_(02)12"/>
      <sheetName val="37_Revisi12"/>
      <sheetName val="Angkutan_TBS12"/>
      <sheetName val="Lampiran_Produksi_SM112"/>
      <sheetName val="Lampiran_Produksi_SM212"/>
      <sheetName val="32_REKAP12"/>
      <sheetName val="32_(0612)12"/>
      <sheetName val="32_(0701)12"/>
      <sheetName val="32_(0708)12"/>
      <sheetName val="32_(0710)12"/>
      <sheetName val="32_(0711)12"/>
      <sheetName val="32_(0803)12"/>
      <sheetName val="32_(0812)12"/>
      <sheetName val="32_(0901)12"/>
      <sheetName val="32_(0904)12"/>
      <sheetName val="Lamp_Crop_SMI12"/>
      <sheetName val="Lamp_Crop_SMII12"/>
      <sheetName val="Lamp_Kinerja12"/>
      <sheetName val="INDIRECT_DETAIL11"/>
      <sheetName val="INDRCT_DTL10"/>
      <sheetName val="LE_Total(G_Summ_Proj)10"/>
      <sheetName val="Master_TB10"/>
      <sheetName val="Premi_Iuran10"/>
      <sheetName val="Expense_Summary10"/>
      <sheetName val="WIL_110"/>
      <sheetName val="Sheet_110"/>
      <sheetName val="Cost_Ctr10"/>
      <sheetName val="Basic_Info9"/>
      <sheetName val="Actual_FFB9"/>
      <sheetName val="MM_PAGE-2_X9"/>
      <sheetName val="CPO_16-9-TID_9"/>
      <sheetName val="Prog__Pupuk_-_Immature9"/>
      <sheetName val="DIRECT_COST10"/>
      <sheetName val="Budget_20069"/>
      <sheetName val="PMBKS_&amp;_PHP9"/>
      <sheetName val="SENSUS_TANDAN9"/>
      <sheetName val="KAR_LOG_UNIT9"/>
      <sheetName val="RITASE_ANGKUTAN9"/>
      <sheetName val="Permintaan_Unit9"/>
      <sheetName val="POTONG_BUAH9"/>
      <sheetName val="MUSTER_CHIT9"/>
      <sheetName val="SERAH_TERIMA_SAFETY9"/>
      <sheetName val="FORM_CUTI9"/>
      <sheetName val="Pengantar_BON_Koperasi9"/>
      <sheetName val="FOH_Details9"/>
      <sheetName val="Salary_AP_Up9"/>
      <sheetName val="Salary_SS9"/>
      <sheetName val="Panduan_Account9"/>
      <sheetName val="FOH_Direct_Allocation9"/>
      <sheetName val="Premi_Mandor9"/>
      <sheetName val="Input_Panen9"/>
      <sheetName val="LHD_PANEN9"/>
      <sheetName val="DU_PHL9"/>
      <sheetName val="Master_SKU9"/>
      <sheetName val="Upah_SKUB9"/>
      <sheetName val="1_Rollfwd9"/>
      <sheetName val="Factor_Tables9"/>
      <sheetName val="BOQ_EXTERN9"/>
      <sheetName val="HARGA_&amp;_TARIF9"/>
      <sheetName val="RKP_19"/>
      <sheetName val="39f_-_Detail_Forex_Others8"/>
      <sheetName val="No_Perkiraan_Koperasi6"/>
      <sheetName val="Form_Kas6"/>
      <sheetName val="Invested_capital_VDF6"/>
      <sheetName val="Summary_Page_VDF6"/>
      <sheetName val="PV_of_Op_Leases_VDF6"/>
      <sheetName val="Income_Statement_VDF6"/>
      <sheetName val="Noodles_(assumptions)5"/>
      <sheetName val="sppd_Anton_Niarjo5"/>
      <sheetName val="ADVANCE_PERJALANAN_KE_PONTI_5"/>
      <sheetName val="Claim_Staff5"/>
      <sheetName val="OTHER_PREPAID_EXPENSE4"/>
      <sheetName val="DATA_LTW3"/>
      <sheetName val="RT15918"/>
      <sheetName val="Quantity"/>
      <sheetName val="HARGA MATERIAL"/>
      <sheetName val="TIE-INS"/>
      <sheetName val="Manpower Active"/>
      <sheetName val="NP"/>
      <sheetName val="GAEYO"/>
      <sheetName val="음료실행"/>
      <sheetName val="H.Satuan"/>
      <sheetName val="1.B"/>
      <sheetName val="33_(03)13"/>
      <sheetName val="33_(02)13"/>
      <sheetName val="37_Revisi13"/>
      <sheetName val="Angkutan_TBS13"/>
      <sheetName val="Lampiran_Produksi_SM113"/>
      <sheetName val="Lampiran_Produksi_SM213"/>
      <sheetName val="32_REKAP13"/>
      <sheetName val="32_(0612)13"/>
      <sheetName val="32_(0701)13"/>
      <sheetName val="32_(0708)13"/>
      <sheetName val="32_(0710)13"/>
      <sheetName val="32_(0711)13"/>
      <sheetName val="32_(0803)13"/>
      <sheetName val="32_(0812)13"/>
      <sheetName val="32_(0901)13"/>
      <sheetName val="32_(0904)13"/>
      <sheetName val="Lamp_Crop_SMI13"/>
      <sheetName val="Lamp_Crop_SMII13"/>
      <sheetName val="Lamp_Kinerja13"/>
      <sheetName val="INDIRECT_DETAIL12"/>
      <sheetName val="INDRCT_DTL11"/>
      <sheetName val="LE_Total(G_Summ_Proj)11"/>
      <sheetName val="Master_TB11"/>
      <sheetName val="Premi_Iuran11"/>
      <sheetName val="Expense_Summary11"/>
      <sheetName val="WIL_111"/>
      <sheetName val="Sheet_111"/>
      <sheetName val="Cost_Ctr11"/>
      <sheetName val="Basic_Info10"/>
      <sheetName val="Actual_FFB10"/>
      <sheetName val="MM_PAGE-2_X10"/>
      <sheetName val="CPO_16-9-TID_10"/>
      <sheetName val="Prog__Pupuk_-_Immature10"/>
      <sheetName val="DIRECT_COST11"/>
      <sheetName val="Budget_200610"/>
      <sheetName val="PMBKS_&amp;_PHP10"/>
      <sheetName val="SENSUS_TANDAN10"/>
      <sheetName val="KAR_LOG_UNIT10"/>
      <sheetName val="RITASE_ANGKUTAN10"/>
      <sheetName val="Permintaan_Unit10"/>
      <sheetName val="POTONG_BUAH10"/>
      <sheetName val="MUSTER_CHIT10"/>
      <sheetName val="SERAH_TERIMA_SAFETY10"/>
      <sheetName val="FORM_CUTI10"/>
      <sheetName val="Pengantar_BON_Koperasi10"/>
      <sheetName val="FOH_Details10"/>
      <sheetName val="Salary_AP_Up10"/>
      <sheetName val="Salary_SS10"/>
      <sheetName val="Panduan_Account10"/>
      <sheetName val="FOH_Direct_Allocation10"/>
      <sheetName val="Premi_Mandor10"/>
      <sheetName val="Input_Panen10"/>
      <sheetName val="LHD_PANEN10"/>
      <sheetName val="DU_PHL10"/>
      <sheetName val="Master_SKU10"/>
      <sheetName val="Upah_SKUB10"/>
      <sheetName val="1_Rollfwd10"/>
      <sheetName val="Factor_Tables10"/>
      <sheetName val="BOQ_EXTERN10"/>
      <sheetName val="HARGA_&amp;_TARIF10"/>
      <sheetName val="RKP_110"/>
      <sheetName val="39f_-_Detail_Forex_Others9"/>
      <sheetName val="No_Perkiraan_Koperasi7"/>
      <sheetName val="Form_Kas7"/>
      <sheetName val="Invested_capital_VDF7"/>
      <sheetName val="Summary_Page_VDF7"/>
      <sheetName val="PV_of_Op_Leases_VDF7"/>
      <sheetName val="Income_Statement_VDF7"/>
      <sheetName val="Noodles_(assumptions)6"/>
      <sheetName val="sppd_Anton_Niarjo6"/>
      <sheetName val="ADVANCE_PERJALANAN_KE_PONTI_6"/>
      <sheetName val="Claim_Staff6"/>
      <sheetName val="OTHER_PREPAID_EXPENSE5"/>
      <sheetName val="DATA_LTW4"/>
      <sheetName val="Rincian_Iuran"/>
      <sheetName val="Rekap_Ppk1"/>
      <sheetName val="WACC_(LB_Y)"/>
      <sheetName val="cilandak_payroll"/>
      <sheetName val="DES_02"/>
      <sheetName val="MENU_UTAMA"/>
      <sheetName val="Actual_LY"/>
      <sheetName val="(43)9_1"/>
      <sheetName val="Exc__Rate"/>
      <sheetName val="Aging_by_date"/>
      <sheetName val="POTO_MAC"/>
      <sheetName val="33_(03)14"/>
      <sheetName val="33_(02)14"/>
      <sheetName val="37_Revisi14"/>
      <sheetName val="Angkutan_TBS14"/>
      <sheetName val="Lampiran_Produksi_SM114"/>
      <sheetName val="Lampiran_Produksi_SM214"/>
      <sheetName val="32_REKAP14"/>
      <sheetName val="32_(0612)14"/>
      <sheetName val="32_(0701)14"/>
      <sheetName val="32_(0708)14"/>
      <sheetName val="32_(0710)14"/>
      <sheetName val="32_(0711)14"/>
      <sheetName val="32_(0803)14"/>
      <sheetName val="32_(0812)14"/>
      <sheetName val="32_(0901)14"/>
      <sheetName val="32_(0904)14"/>
      <sheetName val="Lamp_Crop_SMI14"/>
      <sheetName val="Lamp_Crop_SMII14"/>
      <sheetName val="Lamp_Kinerja14"/>
      <sheetName val="INDIRECT_DETAIL13"/>
      <sheetName val="INDRCT_DTL12"/>
      <sheetName val="LE_Total(G_Summ_Proj)12"/>
      <sheetName val="Master_TB12"/>
      <sheetName val="Premi_Iuran12"/>
      <sheetName val="Expense_Summary12"/>
      <sheetName val="WIL_112"/>
      <sheetName val="Sheet_112"/>
      <sheetName val="Cost_Ctr12"/>
      <sheetName val="Basic_Info11"/>
      <sheetName val="Actual_FFB11"/>
      <sheetName val="MM_PAGE-2_X11"/>
      <sheetName val="CPO_16-9-TID_11"/>
      <sheetName val="Prog__Pupuk_-_Immature11"/>
      <sheetName val="DIRECT_COST12"/>
      <sheetName val="Budget_200611"/>
      <sheetName val="PMBKS_&amp;_PHP11"/>
      <sheetName val="SENSUS_TANDAN11"/>
      <sheetName val="KAR_LOG_UNIT11"/>
      <sheetName val="RITASE_ANGKUTAN11"/>
      <sheetName val="Permintaan_Unit11"/>
      <sheetName val="POTONG_BUAH11"/>
      <sheetName val="MUSTER_CHIT11"/>
      <sheetName val="SERAH_TERIMA_SAFETY11"/>
      <sheetName val="FORM_CUTI11"/>
      <sheetName val="Pengantar_BON_Koperasi11"/>
      <sheetName val="FOH_Details11"/>
      <sheetName val="Salary_AP_Up11"/>
      <sheetName val="Salary_SS11"/>
      <sheetName val="Panduan_Account11"/>
      <sheetName val="FOH_Direct_Allocation11"/>
      <sheetName val="Premi_Mandor11"/>
      <sheetName val="Input_Panen11"/>
      <sheetName val="LHD_PANEN11"/>
      <sheetName val="DU_PHL11"/>
      <sheetName val="Master_SKU11"/>
      <sheetName val="Upah_SKUB11"/>
      <sheetName val="1_Rollfwd11"/>
      <sheetName val="Factor_Tables11"/>
      <sheetName val="BOQ_EXTERN11"/>
      <sheetName val="HARGA_&amp;_TARIF11"/>
      <sheetName val="RKP_111"/>
      <sheetName val="39f_-_Detail_Forex_Others10"/>
      <sheetName val="No_Perkiraan_Koperasi8"/>
      <sheetName val="Form_Kas8"/>
      <sheetName val="Invested_capital_VDF8"/>
      <sheetName val="Summary_Page_VDF8"/>
      <sheetName val="PV_of_Op_Leases_VDF8"/>
      <sheetName val="Income_Statement_VDF8"/>
      <sheetName val="Noodles_(assumptions)7"/>
      <sheetName val="sppd_Anton_Niarjo7"/>
      <sheetName val="ADVANCE_PERJALANAN_KE_PONTI_7"/>
      <sheetName val="Claim_Staff7"/>
      <sheetName val="OTHER_PREPAID_EXPENSE6"/>
      <sheetName val="DATA_LTW5"/>
      <sheetName val="Rincian_Iuran1"/>
      <sheetName val="Rekap_Ppk2"/>
      <sheetName val="cilandak_payroll1"/>
      <sheetName val="WACC_(LB_Y)1"/>
      <sheetName val="DES_021"/>
      <sheetName val="MENU_UTAMA1"/>
      <sheetName val="Actual_LY1"/>
      <sheetName val="(43)9_11"/>
      <sheetName val="Exc__Rate1"/>
      <sheetName val="Aging_by_date1"/>
      <sheetName val="POTO_MAC1"/>
      <sheetName val="HARGA_MATERIAL"/>
      <sheetName val="Manpower_Active"/>
      <sheetName val="H_Satuan"/>
      <sheetName val="1_B"/>
      <sheetName val="HERMAN TF"/>
      <sheetName val="393585"/>
      <sheetName val="393602"/>
      <sheetName val="393612"/>
      <sheetName val="eqp-rek"/>
      <sheetName val="33_(03)15"/>
      <sheetName val="33_(02)15"/>
      <sheetName val="37_Revisi15"/>
      <sheetName val="Angkutan_TBS15"/>
      <sheetName val="Lampiran_Produksi_SM115"/>
      <sheetName val="Lampiran_Produksi_SM215"/>
      <sheetName val="32_REKAP15"/>
      <sheetName val="32_(0612)15"/>
      <sheetName val="32_(0701)15"/>
      <sheetName val="32_(0708)15"/>
      <sheetName val="32_(0710)15"/>
      <sheetName val="32_(0711)15"/>
      <sheetName val="32_(0803)15"/>
      <sheetName val="32_(0812)15"/>
      <sheetName val="32_(0901)15"/>
      <sheetName val="32_(0904)15"/>
      <sheetName val="Lamp_Crop_SMI15"/>
      <sheetName val="Lamp_Crop_SMII15"/>
      <sheetName val="Lamp_Kinerja15"/>
      <sheetName val="INDIRECT_DETAIL14"/>
      <sheetName val="INDRCT_DTL13"/>
      <sheetName val="LE_Total(G_Summ_Proj)13"/>
      <sheetName val="Master_TB13"/>
      <sheetName val="Premi_Iuran13"/>
      <sheetName val="Expense_Summary13"/>
      <sheetName val="WIL_113"/>
      <sheetName val="Sheet_113"/>
      <sheetName val="Cost_Ctr13"/>
      <sheetName val="Basic_Info12"/>
      <sheetName val="Actual_FFB12"/>
      <sheetName val="MM_PAGE-2_X12"/>
      <sheetName val="CPO_16-9-TID_12"/>
      <sheetName val="Prog__Pupuk_-_Immature12"/>
      <sheetName val="DIRECT_COST13"/>
      <sheetName val="Budget_200612"/>
      <sheetName val="PMBKS_&amp;_PHP12"/>
      <sheetName val="SENSUS_TANDAN12"/>
      <sheetName val="KAR_LOG_UNIT12"/>
      <sheetName val="RITASE_ANGKUTAN12"/>
      <sheetName val="Permintaan_Unit12"/>
      <sheetName val="POTONG_BUAH12"/>
      <sheetName val="MUSTER_CHIT12"/>
      <sheetName val="SERAH_TERIMA_SAFETY12"/>
      <sheetName val="FORM_CUTI12"/>
      <sheetName val="Pengantar_BON_Koperasi12"/>
      <sheetName val="FOH_Details12"/>
      <sheetName val="Salary_AP_Up12"/>
      <sheetName val="Salary_SS12"/>
      <sheetName val="Panduan_Account12"/>
      <sheetName val="FOH_Direct_Allocation12"/>
      <sheetName val="Premi_Mandor12"/>
      <sheetName val="Input_Panen12"/>
      <sheetName val="LHD_PANEN12"/>
      <sheetName val="DU_PHL12"/>
      <sheetName val="Master_SKU12"/>
      <sheetName val="Upah_SKUB12"/>
      <sheetName val="1_Rollfwd12"/>
      <sheetName val="Factor_Tables12"/>
      <sheetName val="BOQ_EXTERN12"/>
      <sheetName val="HARGA_&amp;_TARIF12"/>
      <sheetName val="RKP_112"/>
      <sheetName val="39f_-_Detail_Forex_Others11"/>
      <sheetName val="No_Perkiraan_Koperasi9"/>
      <sheetName val="Form_Kas9"/>
      <sheetName val="Invested_capital_VDF9"/>
      <sheetName val="Summary_Page_VDF9"/>
      <sheetName val="PV_of_Op_Leases_VDF9"/>
      <sheetName val="Income_Statement_VDF9"/>
      <sheetName val="Noodles_(assumptions)8"/>
      <sheetName val="sppd_Anton_Niarjo8"/>
      <sheetName val="ADVANCE_PERJALANAN_KE_PONTI_8"/>
      <sheetName val="Claim_Staff8"/>
      <sheetName val="OTHER_PREPAID_EXPENSE7"/>
      <sheetName val="DATA_LTW6"/>
      <sheetName val="Rincian_Iuran2"/>
      <sheetName val="Rekap_Ppk3"/>
      <sheetName val="cilandak_payroll2"/>
      <sheetName val="WACC_(LB_Y)2"/>
      <sheetName val="DES_022"/>
      <sheetName val="MENU_UTAMA2"/>
      <sheetName val="Actual_LY2"/>
      <sheetName val="(43)9_12"/>
      <sheetName val="Exc__Rate2"/>
      <sheetName val="Aging_by_date2"/>
      <sheetName val="POTO_MAC2"/>
      <sheetName val="HARGA_MATERIAL1"/>
      <sheetName val="Manpower_Active1"/>
      <sheetName val="H_Satuan1"/>
      <sheetName val="1_B1"/>
      <sheetName val="HERMAN_T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5">
          <cell r="G5">
            <v>1</v>
          </cell>
        </row>
      </sheetData>
      <sheetData sheetId="158" refreshError="1"/>
      <sheetData sheetId="159" refreshError="1"/>
      <sheetData sheetId="160" refreshError="1"/>
      <sheetData sheetId="161">
        <row r="5">
          <cell r="G5">
            <v>1</v>
          </cell>
        </row>
      </sheetData>
      <sheetData sheetId="162">
        <row r="5">
          <cell r="G5">
            <v>1</v>
          </cell>
        </row>
      </sheetData>
      <sheetData sheetId="163">
        <row r="5">
          <cell r="G5">
            <v>1</v>
          </cell>
        </row>
      </sheetData>
      <sheetData sheetId="164">
        <row r="5">
          <cell r="G5">
            <v>1</v>
          </cell>
        </row>
      </sheetData>
      <sheetData sheetId="165">
        <row r="5">
          <cell r="G5">
            <v>1</v>
          </cell>
        </row>
      </sheetData>
      <sheetData sheetId="166">
        <row r="5">
          <cell r="G5">
            <v>1</v>
          </cell>
        </row>
      </sheetData>
      <sheetData sheetId="167">
        <row r="5">
          <cell r="G5">
            <v>1</v>
          </cell>
        </row>
      </sheetData>
      <sheetData sheetId="168">
        <row r="5">
          <cell r="G5">
            <v>1</v>
          </cell>
        </row>
      </sheetData>
      <sheetData sheetId="169">
        <row r="5">
          <cell r="G5">
            <v>1</v>
          </cell>
        </row>
      </sheetData>
      <sheetData sheetId="170">
        <row r="5">
          <cell r="G5">
            <v>1</v>
          </cell>
        </row>
      </sheetData>
      <sheetData sheetId="171">
        <row r="5">
          <cell r="G5">
            <v>1</v>
          </cell>
        </row>
      </sheetData>
      <sheetData sheetId="172">
        <row r="5">
          <cell r="G5">
            <v>1</v>
          </cell>
        </row>
      </sheetData>
      <sheetData sheetId="173">
        <row r="5">
          <cell r="G5">
            <v>1</v>
          </cell>
        </row>
      </sheetData>
      <sheetData sheetId="174">
        <row r="5">
          <cell r="G5">
            <v>1</v>
          </cell>
        </row>
      </sheetData>
      <sheetData sheetId="175">
        <row r="5">
          <cell r="G5">
            <v>1</v>
          </cell>
        </row>
      </sheetData>
      <sheetData sheetId="176">
        <row r="5">
          <cell r="G5">
            <v>1</v>
          </cell>
        </row>
      </sheetData>
      <sheetData sheetId="177">
        <row r="5">
          <cell r="G5">
            <v>1</v>
          </cell>
        </row>
      </sheetData>
      <sheetData sheetId="178">
        <row r="5">
          <cell r="G5">
            <v>1</v>
          </cell>
        </row>
      </sheetData>
      <sheetData sheetId="179">
        <row r="5">
          <cell r="G5">
            <v>1</v>
          </cell>
        </row>
      </sheetData>
      <sheetData sheetId="180">
        <row r="5">
          <cell r="G5">
            <v>1</v>
          </cell>
        </row>
      </sheetData>
      <sheetData sheetId="181">
        <row r="5">
          <cell r="G5">
            <v>1</v>
          </cell>
        </row>
      </sheetData>
      <sheetData sheetId="182">
        <row r="5">
          <cell r="G5">
            <v>1</v>
          </cell>
        </row>
      </sheetData>
      <sheetData sheetId="183">
        <row r="5">
          <cell r="G5">
            <v>1</v>
          </cell>
        </row>
      </sheetData>
      <sheetData sheetId="184">
        <row r="5">
          <cell r="G5">
            <v>1</v>
          </cell>
        </row>
      </sheetData>
      <sheetData sheetId="185">
        <row r="5">
          <cell r="G5">
            <v>1</v>
          </cell>
        </row>
      </sheetData>
      <sheetData sheetId="186">
        <row r="5">
          <cell r="G5">
            <v>1</v>
          </cell>
        </row>
      </sheetData>
      <sheetData sheetId="187">
        <row r="5">
          <cell r="G5">
            <v>1</v>
          </cell>
        </row>
      </sheetData>
      <sheetData sheetId="188" refreshError="1"/>
      <sheetData sheetId="189" refreshError="1"/>
      <sheetData sheetId="190">
        <row r="5">
          <cell r="G5">
            <v>1</v>
          </cell>
        </row>
      </sheetData>
      <sheetData sheetId="191">
        <row r="5">
          <cell r="G5">
            <v>1</v>
          </cell>
        </row>
      </sheetData>
      <sheetData sheetId="192">
        <row r="5">
          <cell r="G5">
            <v>1</v>
          </cell>
        </row>
      </sheetData>
      <sheetData sheetId="193">
        <row r="5">
          <cell r="G5">
            <v>1</v>
          </cell>
        </row>
      </sheetData>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ow r="5">
          <cell r="G5">
            <v>1</v>
          </cell>
        </row>
      </sheetData>
      <sheetData sheetId="207">
        <row r="5">
          <cell r="G5">
            <v>1</v>
          </cell>
        </row>
      </sheetData>
      <sheetData sheetId="208">
        <row r="5">
          <cell r="G5">
            <v>1</v>
          </cell>
        </row>
      </sheetData>
      <sheetData sheetId="209">
        <row r="5">
          <cell r="G5">
            <v>1</v>
          </cell>
        </row>
      </sheetData>
      <sheetData sheetId="210">
        <row r="5">
          <cell r="G5">
            <v>1</v>
          </cell>
        </row>
      </sheetData>
      <sheetData sheetId="211">
        <row r="5">
          <cell r="G5">
            <v>1</v>
          </cell>
        </row>
      </sheetData>
      <sheetData sheetId="212">
        <row r="5">
          <cell r="G5">
            <v>1</v>
          </cell>
        </row>
      </sheetData>
      <sheetData sheetId="213">
        <row r="5">
          <cell r="G5">
            <v>1</v>
          </cell>
        </row>
      </sheetData>
      <sheetData sheetId="214">
        <row r="5">
          <cell r="G5">
            <v>1</v>
          </cell>
        </row>
      </sheetData>
      <sheetData sheetId="215">
        <row r="5">
          <cell r="G5">
            <v>1</v>
          </cell>
        </row>
      </sheetData>
      <sheetData sheetId="216">
        <row r="5">
          <cell r="G5">
            <v>1</v>
          </cell>
        </row>
      </sheetData>
      <sheetData sheetId="217">
        <row r="5">
          <cell r="G5">
            <v>1</v>
          </cell>
        </row>
      </sheetData>
      <sheetData sheetId="218">
        <row r="5">
          <cell r="G5">
            <v>1</v>
          </cell>
        </row>
      </sheetData>
      <sheetData sheetId="219">
        <row r="5">
          <cell r="G5">
            <v>1</v>
          </cell>
        </row>
      </sheetData>
      <sheetData sheetId="220">
        <row r="5">
          <cell r="G5">
            <v>1</v>
          </cell>
        </row>
      </sheetData>
      <sheetData sheetId="221">
        <row r="5">
          <cell r="G5">
            <v>1</v>
          </cell>
        </row>
      </sheetData>
      <sheetData sheetId="222">
        <row r="5">
          <cell r="G5">
            <v>1</v>
          </cell>
        </row>
      </sheetData>
      <sheetData sheetId="223">
        <row r="5">
          <cell r="G5">
            <v>1</v>
          </cell>
        </row>
      </sheetData>
      <sheetData sheetId="224">
        <row r="5">
          <cell r="G5">
            <v>1</v>
          </cell>
        </row>
      </sheetData>
      <sheetData sheetId="225">
        <row r="5">
          <cell r="G5">
            <v>1</v>
          </cell>
        </row>
      </sheetData>
      <sheetData sheetId="226">
        <row r="5">
          <cell r="G5">
            <v>1</v>
          </cell>
        </row>
      </sheetData>
      <sheetData sheetId="227">
        <row r="5">
          <cell r="G5">
            <v>1</v>
          </cell>
        </row>
      </sheetData>
      <sheetData sheetId="228">
        <row r="5">
          <cell r="G5">
            <v>1</v>
          </cell>
        </row>
      </sheetData>
      <sheetData sheetId="229">
        <row r="5">
          <cell r="G5">
            <v>1</v>
          </cell>
        </row>
      </sheetData>
      <sheetData sheetId="230">
        <row r="5">
          <cell r="G5">
            <v>1</v>
          </cell>
        </row>
      </sheetData>
      <sheetData sheetId="231">
        <row r="5">
          <cell r="G5">
            <v>1</v>
          </cell>
        </row>
      </sheetData>
      <sheetData sheetId="232">
        <row r="5">
          <cell r="G5">
            <v>1</v>
          </cell>
        </row>
      </sheetData>
      <sheetData sheetId="233">
        <row r="5">
          <cell r="G5">
            <v>1</v>
          </cell>
        </row>
      </sheetData>
      <sheetData sheetId="234">
        <row r="5">
          <cell r="G5">
            <v>1</v>
          </cell>
        </row>
      </sheetData>
      <sheetData sheetId="235">
        <row r="5">
          <cell r="G5">
            <v>1</v>
          </cell>
        </row>
      </sheetData>
      <sheetData sheetId="236">
        <row r="5">
          <cell r="G5">
            <v>1</v>
          </cell>
        </row>
      </sheetData>
      <sheetData sheetId="237">
        <row r="5">
          <cell r="G5">
            <v>1</v>
          </cell>
        </row>
      </sheetData>
      <sheetData sheetId="238">
        <row r="5">
          <cell r="G5">
            <v>1</v>
          </cell>
        </row>
      </sheetData>
      <sheetData sheetId="239">
        <row r="5">
          <cell r="G5">
            <v>1</v>
          </cell>
        </row>
      </sheetData>
      <sheetData sheetId="240">
        <row r="5">
          <cell r="G5">
            <v>1</v>
          </cell>
        </row>
      </sheetData>
      <sheetData sheetId="241">
        <row r="5">
          <cell r="G5">
            <v>1</v>
          </cell>
        </row>
      </sheetData>
      <sheetData sheetId="242">
        <row r="5">
          <cell r="G5">
            <v>1</v>
          </cell>
        </row>
      </sheetData>
      <sheetData sheetId="243">
        <row r="5">
          <cell r="G5">
            <v>1</v>
          </cell>
        </row>
      </sheetData>
      <sheetData sheetId="244">
        <row r="5">
          <cell r="G5">
            <v>1</v>
          </cell>
        </row>
      </sheetData>
      <sheetData sheetId="245">
        <row r="5">
          <cell r="G5">
            <v>1</v>
          </cell>
        </row>
      </sheetData>
      <sheetData sheetId="246">
        <row r="5">
          <cell r="G5">
            <v>1</v>
          </cell>
        </row>
      </sheetData>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row r="5">
          <cell r="G5">
            <v>1</v>
          </cell>
        </row>
      </sheetData>
      <sheetData sheetId="332">
        <row r="5">
          <cell r="G5">
            <v>1</v>
          </cell>
        </row>
      </sheetData>
      <sheetData sheetId="333">
        <row r="5">
          <cell r="G5">
            <v>1</v>
          </cell>
        </row>
      </sheetData>
      <sheetData sheetId="334">
        <row r="5">
          <cell r="G5">
            <v>1</v>
          </cell>
        </row>
      </sheetData>
      <sheetData sheetId="335">
        <row r="5">
          <cell r="G5">
            <v>1</v>
          </cell>
        </row>
      </sheetData>
      <sheetData sheetId="336">
        <row r="5">
          <cell r="G5">
            <v>1</v>
          </cell>
        </row>
      </sheetData>
      <sheetData sheetId="337">
        <row r="5">
          <cell r="G5">
            <v>1</v>
          </cell>
        </row>
      </sheetData>
      <sheetData sheetId="338">
        <row r="5">
          <cell r="G5">
            <v>1</v>
          </cell>
        </row>
      </sheetData>
      <sheetData sheetId="339">
        <row r="5">
          <cell r="G5">
            <v>1</v>
          </cell>
        </row>
      </sheetData>
      <sheetData sheetId="340">
        <row r="5">
          <cell r="G5">
            <v>1</v>
          </cell>
        </row>
      </sheetData>
      <sheetData sheetId="341">
        <row r="5">
          <cell r="G5">
            <v>1</v>
          </cell>
        </row>
      </sheetData>
      <sheetData sheetId="342">
        <row r="5">
          <cell r="G5">
            <v>1</v>
          </cell>
        </row>
      </sheetData>
      <sheetData sheetId="343">
        <row r="5">
          <cell r="G5">
            <v>1</v>
          </cell>
        </row>
      </sheetData>
      <sheetData sheetId="344">
        <row r="5">
          <cell r="G5">
            <v>1</v>
          </cell>
        </row>
      </sheetData>
      <sheetData sheetId="345">
        <row r="5">
          <cell r="G5">
            <v>1</v>
          </cell>
        </row>
      </sheetData>
      <sheetData sheetId="346">
        <row r="5">
          <cell r="G5">
            <v>1</v>
          </cell>
        </row>
      </sheetData>
      <sheetData sheetId="347">
        <row r="5">
          <cell r="G5">
            <v>1</v>
          </cell>
        </row>
      </sheetData>
      <sheetData sheetId="348">
        <row r="5">
          <cell r="G5">
            <v>1</v>
          </cell>
        </row>
      </sheetData>
      <sheetData sheetId="349">
        <row r="5">
          <cell r="G5">
            <v>1</v>
          </cell>
        </row>
      </sheetData>
      <sheetData sheetId="350">
        <row r="5">
          <cell r="G5">
            <v>1</v>
          </cell>
        </row>
      </sheetData>
      <sheetData sheetId="351">
        <row r="5">
          <cell r="G5">
            <v>1</v>
          </cell>
        </row>
      </sheetData>
      <sheetData sheetId="352">
        <row r="5">
          <cell r="G5">
            <v>1</v>
          </cell>
        </row>
      </sheetData>
      <sheetData sheetId="353">
        <row r="5">
          <cell r="G5">
            <v>1</v>
          </cell>
        </row>
      </sheetData>
      <sheetData sheetId="354">
        <row r="5">
          <cell r="G5">
            <v>1</v>
          </cell>
        </row>
      </sheetData>
      <sheetData sheetId="355">
        <row r="5">
          <cell r="G5">
            <v>1</v>
          </cell>
        </row>
      </sheetData>
      <sheetData sheetId="356">
        <row r="5">
          <cell r="G5">
            <v>1</v>
          </cell>
        </row>
      </sheetData>
      <sheetData sheetId="357">
        <row r="5">
          <cell r="G5">
            <v>1</v>
          </cell>
        </row>
      </sheetData>
      <sheetData sheetId="358">
        <row r="5">
          <cell r="G5">
            <v>1</v>
          </cell>
        </row>
      </sheetData>
      <sheetData sheetId="359">
        <row r="5">
          <cell r="G5">
            <v>1</v>
          </cell>
        </row>
      </sheetData>
      <sheetData sheetId="360">
        <row r="5">
          <cell r="G5">
            <v>1</v>
          </cell>
        </row>
      </sheetData>
      <sheetData sheetId="361">
        <row r="5">
          <cell r="G5">
            <v>1</v>
          </cell>
        </row>
      </sheetData>
      <sheetData sheetId="362">
        <row r="5">
          <cell r="G5">
            <v>1</v>
          </cell>
        </row>
      </sheetData>
      <sheetData sheetId="363">
        <row r="5">
          <cell r="G5">
            <v>1</v>
          </cell>
        </row>
      </sheetData>
      <sheetData sheetId="364">
        <row r="5">
          <cell r="G5">
            <v>1</v>
          </cell>
        </row>
      </sheetData>
      <sheetData sheetId="365">
        <row r="5">
          <cell r="G5">
            <v>1</v>
          </cell>
        </row>
      </sheetData>
      <sheetData sheetId="366">
        <row r="5">
          <cell r="G5">
            <v>1</v>
          </cell>
        </row>
      </sheetData>
      <sheetData sheetId="367">
        <row r="5">
          <cell r="G5">
            <v>1</v>
          </cell>
        </row>
      </sheetData>
      <sheetData sheetId="368">
        <row r="5">
          <cell r="G5">
            <v>1</v>
          </cell>
        </row>
      </sheetData>
      <sheetData sheetId="369">
        <row r="5">
          <cell r="G5">
            <v>1</v>
          </cell>
        </row>
      </sheetData>
      <sheetData sheetId="370">
        <row r="5">
          <cell r="G5">
            <v>1</v>
          </cell>
        </row>
      </sheetData>
      <sheetData sheetId="371">
        <row r="5">
          <cell r="G5">
            <v>1</v>
          </cell>
        </row>
      </sheetData>
      <sheetData sheetId="372">
        <row r="5">
          <cell r="G5">
            <v>1</v>
          </cell>
        </row>
      </sheetData>
      <sheetData sheetId="373">
        <row r="5">
          <cell r="G5">
            <v>1</v>
          </cell>
        </row>
      </sheetData>
      <sheetData sheetId="374">
        <row r="5">
          <cell r="G5">
            <v>1</v>
          </cell>
        </row>
      </sheetData>
      <sheetData sheetId="375">
        <row r="5">
          <cell r="G5">
            <v>1</v>
          </cell>
        </row>
      </sheetData>
      <sheetData sheetId="376">
        <row r="5">
          <cell r="G5">
            <v>1</v>
          </cell>
        </row>
      </sheetData>
      <sheetData sheetId="377">
        <row r="5">
          <cell r="G5">
            <v>1</v>
          </cell>
        </row>
      </sheetData>
      <sheetData sheetId="378">
        <row r="5">
          <cell r="G5">
            <v>1</v>
          </cell>
        </row>
      </sheetData>
      <sheetData sheetId="379">
        <row r="5">
          <cell r="G5">
            <v>1</v>
          </cell>
        </row>
      </sheetData>
      <sheetData sheetId="380">
        <row r="5">
          <cell r="G5">
            <v>1</v>
          </cell>
        </row>
      </sheetData>
      <sheetData sheetId="381">
        <row r="5">
          <cell r="G5">
            <v>1</v>
          </cell>
        </row>
      </sheetData>
      <sheetData sheetId="382">
        <row r="5">
          <cell r="G5">
            <v>1</v>
          </cell>
        </row>
      </sheetData>
      <sheetData sheetId="383">
        <row r="5">
          <cell r="G5">
            <v>1</v>
          </cell>
        </row>
      </sheetData>
      <sheetData sheetId="384">
        <row r="5">
          <cell r="G5">
            <v>1</v>
          </cell>
        </row>
      </sheetData>
      <sheetData sheetId="385">
        <row r="5">
          <cell r="G5">
            <v>1</v>
          </cell>
        </row>
      </sheetData>
      <sheetData sheetId="386">
        <row r="5">
          <cell r="G5">
            <v>1</v>
          </cell>
        </row>
      </sheetData>
      <sheetData sheetId="387">
        <row r="5">
          <cell r="G5">
            <v>1</v>
          </cell>
        </row>
      </sheetData>
      <sheetData sheetId="388">
        <row r="5">
          <cell r="G5">
            <v>1</v>
          </cell>
        </row>
      </sheetData>
      <sheetData sheetId="389">
        <row r="5">
          <cell r="G5">
            <v>1</v>
          </cell>
        </row>
      </sheetData>
      <sheetData sheetId="390">
        <row r="5">
          <cell r="G5">
            <v>1</v>
          </cell>
        </row>
      </sheetData>
      <sheetData sheetId="391" refreshError="1"/>
      <sheetData sheetId="392" refreshError="1"/>
      <sheetData sheetId="393" refreshError="1"/>
      <sheetData sheetId="394" refreshError="1"/>
      <sheetData sheetId="395" refreshError="1"/>
      <sheetData sheetId="396" refreshError="1"/>
      <sheetData sheetId="397">
        <row r="5">
          <cell r="G5">
            <v>1</v>
          </cell>
        </row>
      </sheetData>
      <sheetData sheetId="398">
        <row r="5">
          <cell r="G5">
            <v>1</v>
          </cell>
        </row>
      </sheetData>
      <sheetData sheetId="399">
        <row r="5">
          <cell r="G5">
            <v>1</v>
          </cell>
        </row>
      </sheetData>
      <sheetData sheetId="400">
        <row r="5">
          <cell r="G5">
            <v>1</v>
          </cell>
        </row>
      </sheetData>
      <sheetData sheetId="401">
        <row r="5">
          <cell r="G5">
            <v>1</v>
          </cell>
        </row>
      </sheetData>
      <sheetData sheetId="402">
        <row r="5">
          <cell r="G5">
            <v>1</v>
          </cell>
        </row>
      </sheetData>
      <sheetData sheetId="403">
        <row r="5">
          <cell r="G5">
            <v>1</v>
          </cell>
        </row>
      </sheetData>
      <sheetData sheetId="404"/>
      <sheetData sheetId="405"/>
      <sheetData sheetId="406">
        <row r="5">
          <cell r="G5">
            <v>1</v>
          </cell>
        </row>
      </sheetData>
      <sheetData sheetId="407"/>
      <sheetData sheetId="408">
        <row r="5">
          <cell r="G5">
            <v>1</v>
          </cell>
        </row>
      </sheetData>
      <sheetData sheetId="409">
        <row r="5">
          <cell r="G5">
            <v>1</v>
          </cell>
        </row>
      </sheetData>
      <sheetData sheetId="410">
        <row r="5">
          <cell r="G5">
            <v>1</v>
          </cell>
        </row>
      </sheetData>
      <sheetData sheetId="411">
        <row r="5">
          <cell r="G5">
            <v>1</v>
          </cell>
        </row>
      </sheetData>
      <sheetData sheetId="412">
        <row r="5">
          <cell r="G5">
            <v>1</v>
          </cell>
        </row>
      </sheetData>
      <sheetData sheetId="413">
        <row r="5">
          <cell r="G5">
            <v>1</v>
          </cell>
        </row>
      </sheetData>
      <sheetData sheetId="414">
        <row r="5">
          <cell r="G5">
            <v>1</v>
          </cell>
        </row>
      </sheetData>
      <sheetData sheetId="415">
        <row r="5">
          <cell r="G5">
            <v>1</v>
          </cell>
        </row>
      </sheetData>
      <sheetData sheetId="416">
        <row r="5">
          <cell r="G5">
            <v>1</v>
          </cell>
        </row>
      </sheetData>
      <sheetData sheetId="417">
        <row r="5">
          <cell r="G5">
            <v>1</v>
          </cell>
        </row>
      </sheetData>
      <sheetData sheetId="418">
        <row r="5">
          <cell r="G5">
            <v>1</v>
          </cell>
        </row>
      </sheetData>
      <sheetData sheetId="419">
        <row r="5">
          <cell r="G5">
            <v>1</v>
          </cell>
        </row>
      </sheetData>
      <sheetData sheetId="420">
        <row r="5">
          <cell r="G5">
            <v>1</v>
          </cell>
        </row>
      </sheetData>
      <sheetData sheetId="421">
        <row r="5">
          <cell r="G5">
            <v>1</v>
          </cell>
        </row>
      </sheetData>
      <sheetData sheetId="422">
        <row r="5">
          <cell r="G5">
            <v>1</v>
          </cell>
        </row>
      </sheetData>
      <sheetData sheetId="423">
        <row r="5">
          <cell r="G5">
            <v>1</v>
          </cell>
        </row>
      </sheetData>
      <sheetData sheetId="424">
        <row r="5">
          <cell r="G5">
            <v>1</v>
          </cell>
        </row>
      </sheetData>
      <sheetData sheetId="425">
        <row r="5">
          <cell r="G5">
            <v>1</v>
          </cell>
        </row>
      </sheetData>
      <sheetData sheetId="426">
        <row r="5">
          <cell r="G5">
            <v>1</v>
          </cell>
        </row>
      </sheetData>
      <sheetData sheetId="427">
        <row r="5">
          <cell r="G5">
            <v>1</v>
          </cell>
        </row>
      </sheetData>
      <sheetData sheetId="428">
        <row r="5">
          <cell r="G5">
            <v>1</v>
          </cell>
        </row>
      </sheetData>
      <sheetData sheetId="429">
        <row r="5">
          <cell r="G5">
            <v>1</v>
          </cell>
        </row>
      </sheetData>
      <sheetData sheetId="430">
        <row r="5">
          <cell r="G5">
            <v>1</v>
          </cell>
        </row>
      </sheetData>
      <sheetData sheetId="431">
        <row r="5">
          <cell r="G5">
            <v>1</v>
          </cell>
        </row>
      </sheetData>
      <sheetData sheetId="432">
        <row r="5">
          <cell r="G5">
            <v>1</v>
          </cell>
        </row>
      </sheetData>
      <sheetData sheetId="433">
        <row r="5">
          <cell r="G5">
            <v>1</v>
          </cell>
        </row>
      </sheetData>
      <sheetData sheetId="434">
        <row r="5">
          <cell r="G5">
            <v>1</v>
          </cell>
        </row>
      </sheetData>
      <sheetData sheetId="435">
        <row r="5">
          <cell r="G5">
            <v>1</v>
          </cell>
        </row>
      </sheetData>
      <sheetData sheetId="436">
        <row r="5">
          <cell r="G5">
            <v>1</v>
          </cell>
        </row>
      </sheetData>
      <sheetData sheetId="437">
        <row r="5">
          <cell r="G5">
            <v>1</v>
          </cell>
        </row>
      </sheetData>
      <sheetData sheetId="438">
        <row r="5">
          <cell r="G5">
            <v>1</v>
          </cell>
        </row>
      </sheetData>
      <sheetData sheetId="439">
        <row r="5">
          <cell r="G5">
            <v>1</v>
          </cell>
        </row>
      </sheetData>
      <sheetData sheetId="440">
        <row r="5">
          <cell r="G5">
            <v>1</v>
          </cell>
        </row>
      </sheetData>
      <sheetData sheetId="441">
        <row r="5">
          <cell r="G5">
            <v>1</v>
          </cell>
        </row>
      </sheetData>
      <sheetData sheetId="442">
        <row r="5">
          <cell r="G5">
            <v>1</v>
          </cell>
        </row>
      </sheetData>
      <sheetData sheetId="443">
        <row r="5">
          <cell r="G5">
            <v>1</v>
          </cell>
        </row>
      </sheetData>
      <sheetData sheetId="444">
        <row r="5">
          <cell r="G5">
            <v>1</v>
          </cell>
        </row>
      </sheetData>
      <sheetData sheetId="445">
        <row r="5">
          <cell r="G5">
            <v>1</v>
          </cell>
        </row>
      </sheetData>
      <sheetData sheetId="446">
        <row r="5">
          <cell r="G5">
            <v>1</v>
          </cell>
        </row>
      </sheetData>
      <sheetData sheetId="447">
        <row r="5">
          <cell r="G5">
            <v>1</v>
          </cell>
        </row>
      </sheetData>
      <sheetData sheetId="448">
        <row r="5">
          <cell r="G5">
            <v>1</v>
          </cell>
        </row>
      </sheetData>
      <sheetData sheetId="449">
        <row r="5">
          <cell r="G5">
            <v>1</v>
          </cell>
        </row>
      </sheetData>
      <sheetData sheetId="450">
        <row r="5">
          <cell r="G5">
            <v>1</v>
          </cell>
        </row>
      </sheetData>
      <sheetData sheetId="451">
        <row r="5">
          <cell r="G5">
            <v>1</v>
          </cell>
        </row>
      </sheetData>
      <sheetData sheetId="452">
        <row r="5">
          <cell r="G5">
            <v>1</v>
          </cell>
        </row>
      </sheetData>
      <sheetData sheetId="453">
        <row r="5">
          <cell r="G5">
            <v>1</v>
          </cell>
        </row>
      </sheetData>
      <sheetData sheetId="454">
        <row r="5">
          <cell r="G5">
            <v>1</v>
          </cell>
        </row>
      </sheetData>
      <sheetData sheetId="455">
        <row r="5">
          <cell r="G5">
            <v>1</v>
          </cell>
        </row>
      </sheetData>
      <sheetData sheetId="456">
        <row r="5">
          <cell r="G5">
            <v>1</v>
          </cell>
        </row>
      </sheetData>
      <sheetData sheetId="457">
        <row r="5">
          <cell r="G5">
            <v>1</v>
          </cell>
        </row>
      </sheetData>
      <sheetData sheetId="458">
        <row r="5">
          <cell r="G5">
            <v>1</v>
          </cell>
        </row>
      </sheetData>
      <sheetData sheetId="459">
        <row r="5">
          <cell r="G5">
            <v>1</v>
          </cell>
        </row>
      </sheetData>
      <sheetData sheetId="460">
        <row r="5">
          <cell r="G5">
            <v>1</v>
          </cell>
        </row>
      </sheetData>
      <sheetData sheetId="461">
        <row r="5">
          <cell r="G5">
            <v>1</v>
          </cell>
        </row>
      </sheetData>
      <sheetData sheetId="462">
        <row r="5">
          <cell r="G5">
            <v>1</v>
          </cell>
        </row>
      </sheetData>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ow r="5">
          <cell r="G5">
            <v>1</v>
          </cell>
        </row>
      </sheetData>
      <sheetData sheetId="483">
        <row r="5">
          <cell r="G5">
            <v>1</v>
          </cell>
        </row>
      </sheetData>
      <sheetData sheetId="484">
        <row r="5">
          <cell r="G5">
            <v>1</v>
          </cell>
        </row>
      </sheetData>
      <sheetData sheetId="485">
        <row r="5">
          <cell r="G5">
            <v>1</v>
          </cell>
        </row>
      </sheetData>
      <sheetData sheetId="486">
        <row r="5">
          <cell r="G5">
            <v>1</v>
          </cell>
        </row>
      </sheetData>
      <sheetData sheetId="487">
        <row r="5">
          <cell r="G5">
            <v>1</v>
          </cell>
        </row>
      </sheetData>
      <sheetData sheetId="488">
        <row r="5">
          <cell r="G5">
            <v>1</v>
          </cell>
        </row>
      </sheetData>
      <sheetData sheetId="489">
        <row r="5">
          <cell r="G5">
            <v>1</v>
          </cell>
        </row>
      </sheetData>
      <sheetData sheetId="490">
        <row r="5">
          <cell r="G5">
            <v>1</v>
          </cell>
        </row>
      </sheetData>
      <sheetData sheetId="491">
        <row r="5">
          <cell r="G5">
            <v>1</v>
          </cell>
        </row>
      </sheetData>
      <sheetData sheetId="492">
        <row r="5">
          <cell r="G5">
            <v>1</v>
          </cell>
        </row>
      </sheetData>
      <sheetData sheetId="493">
        <row r="5">
          <cell r="G5">
            <v>1</v>
          </cell>
        </row>
      </sheetData>
      <sheetData sheetId="494">
        <row r="5">
          <cell r="G5">
            <v>1</v>
          </cell>
        </row>
      </sheetData>
      <sheetData sheetId="495">
        <row r="5">
          <cell r="G5">
            <v>1</v>
          </cell>
        </row>
      </sheetData>
      <sheetData sheetId="496">
        <row r="5">
          <cell r="G5">
            <v>1</v>
          </cell>
        </row>
      </sheetData>
      <sheetData sheetId="497">
        <row r="5">
          <cell r="G5">
            <v>1</v>
          </cell>
        </row>
      </sheetData>
      <sheetData sheetId="498">
        <row r="5">
          <cell r="G5">
            <v>1</v>
          </cell>
        </row>
      </sheetData>
      <sheetData sheetId="499">
        <row r="5">
          <cell r="G5">
            <v>1</v>
          </cell>
        </row>
      </sheetData>
      <sheetData sheetId="500">
        <row r="5">
          <cell r="G5">
            <v>1</v>
          </cell>
        </row>
      </sheetData>
      <sheetData sheetId="501">
        <row r="5">
          <cell r="G5">
            <v>1</v>
          </cell>
        </row>
      </sheetData>
      <sheetData sheetId="502">
        <row r="5">
          <cell r="G5">
            <v>1</v>
          </cell>
        </row>
      </sheetData>
      <sheetData sheetId="503">
        <row r="5">
          <cell r="G5">
            <v>1</v>
          </cell>
        </row>
      </sheetData>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row r="5">
          <cell r="G5">
            <v>1</v>
          </cell>
        </row>
      </sheetData>
      <sheetData sheetId="518">
        <row r="5">
          <cell r="G5">
            <v>1</v>
          </cell>
        </row>
      </sheetData>
      <sheetData sheetId="519">
        <row r="5">
          <cell r="G5">
            <v>1</v>
          </cell>
        </row>
      </sheetData>
      <sheetData sheetId="520">
        <row r="5">
          <cell r="G5">
            <v>1</v>
          </cell>
        </row>
      </sheetData>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5">
          <cell r="G5">
            <v>1</v>
          </cell>
        </row>
      </sheetData>
      <sheetData sheetId="563"/>
      <sheetData sheetId="564">
        <row r="5">
          <cell r="G5">
            <v>1</v>
          </cell>
        </row>
      </sheetData>
      <sheetData sheetId="565">
        <row r="5">
          <cell r="G5">
            <v>1</v>
          </cell>
        </row>
      </sheetData>
      <sheetData sheetId="566">
        <row r="5">
          <cell r="G5">
            <v>1</v>
          </cell>
        </row>
      </sheetData>
      <sheetData sheetId="567">
        <row r="5">
          <cell r="G5">
            <v>1</v>
          </cell>
        </row>
      </sheetData>
      <sheetData sheetId="568">
        <row r="5">
          <cell r="G5">
            <v>1</v>
          </cell>
        </row>
      </sheetData>
      <sheetData sheetId="569">
        <row r="5">
          <cell r="G5">
            <v>1</v>
          </cell>
        </row>
      </sheetData>
      <sheetData sheetId="570"/>
      <sheetData sheetId="571"/>
      <sheetData sheetId="572"/>
      <sheetData sheetId="573">
        <row r="5">
          <cell r="G5">
            <v>1</v>
          </cell>
        </row>
      </sheetData>
      <sheetData sheetId="574">
        <row r="5">
          <cell r="G5">
            <v>1</v>
          </cell>
        </row>
      </sheetData>
      <sheetData sheetId="575">
        <row r="5">
          <cell r="G5">
            <v>1</v>
          </cell>
        </row>
      </sheetData>
      <sheetData sheetId="576">
        <row r="5">
          <cell r="G5">
            <v>1</v>
          </cell>
        </row>
      </sheetData>
      <sheetData sheetId="577">
        <row r="5">
          <cell r="G5">
            <v>1</v>
          </cell>
        </row>
      </sheetData>
      <sheetData sheetId="578">
        <row r="5">
          <cell r="G5">
            <v>1</v>
          </cell>
        </row>
      </sheetData>
      <sheetData sheetId="579">
        <row r="5">
          <cell r="G5">
            <v>1</v>
          </cell>
        </row>
      </sheetData>
      <sheetData sheetId="580">
        <row r="5">
          <cell r="G5">
            <v>1</v>
          </cell>
        </row>
      </sheetData>
      <sheetData sheetId="581">
        <row r="5">
          <cell r="G5">
            <v>1</v>
          </cell>
        </row>
      </sheetData>
      <sheetData sheetId="582">
        <row r="5">
          <cell r="G5">
            <v>1</v>
          </cell>
        </row>
      </sheetData>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refreshError="1"/>
      <sheetData sheetId="610">
        <row r="5">
          <cell r="G5">
            <v>1</v>
          </cell>
        </row>
      </sheetData>
      <sheetData sheetId="611">
        <row r="5">
          <cell r="G5">
            <v>1</v>
          </cell>
        </row>
      </sheetData>
      <sheetData sheetId="612">
        <row r="5">
          <cell r="G5">
            <v>1</v>
          </cell>
        </row>
      </sheetData>
      <sheetData sheetId="613">
        <row r="5">
          <cell r="G5">
            <v>1</v>
          </cell>
        </row>
      </sheetData>
      <sheetData sheetId="614">
        <row r="5">
          <cell r="G5">
            <v>1</v>
          </cell>
        </row>
      </sheetData>
      <sheetData sheetId="615"/>
      <sheetData sheetId="616"/>
      <sheetData sheetId="617"/>
      <sheetData sheetId="618"/>
      <sheetData sheetId="619" refreshError="1"/>
      <sheetData sheetId="620" refreshError="1"/>
      <sheetData sheetId="621" refreshError="1"/>
      <sheetData sheetId="622" refreshError="1"/>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row r="5">
          <cell r="G5">
            <v>1</v>
          </cell>
        </row>
      </sheetData>
      <sheetData sheetId="657">
        <row r="5">
          <cell r="G5">
            <v>1</v>
          </cell>
        </row>
      </sheetData>
      <sheetData sheetId="658">
        <row r="5">
          <cell r="G5">
            <v>1</v>
          </cell>
        </row>
      </sheetData>
      <sheetData sheetId="659">
        <row r="5">
          <cell r="G5">
            <v>1</v>
          </cell>
        </row>
      </sheetData>
      <sheetData sheetId="660">
        <row r="5">
          <cell r="G5">
            <v>1</v>
          </cell>
        </row>
      </sheetData>
      <sheetData sheetId="661">
        <row r="5">
          <cell r="G5">
            <v>1</v>
          </cell>
        </row>
      </sheetData>
      <sheetData sheetId="662">
        <row r="5">
          <cell r="G5">
            <v>1</v>
          </cell>
        </row>
      </sheetData>
      <sheetData sheetId="663">
        <row r="5">
          <cell r="G5">
            <v>1</v>
          </cell>
        </row>
      </sheetData>
      <sheetData sheetId="664">
        <row r="5">
          <cell r="G5">
            <v>1</v>
          </cell>
        </row>
      </sheetData>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refreshError="1"/>
      <sheetData sheetId="696" refreshError="1"/>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ow r="5">
          <cell r="G5">
            <v>1</v>
          </cell>
        </row>
      </sheetData>
      <sheetData sheetId="731">
        <row r="5">
          <cell r="G5">
            <v>1</v>
          </cell>
        </row>
      </sheetData>
      <sheetData sheetId="732">
        <row r="5">
          <cell r="G5">
            <v>1</v>
          </cell>
        </row>
      </sheetData>
      <sheetData sheetId="733">
        <row r="5">
          <cell r="G5">
            <v>1</v>
          </cell>
        </row>
      </sheetData>
      <sheetData sheetId="734">
        <row r="5">
          <cell r="G5">
            <v>1</v>
          </cell>
        </row>
      </sheetData>
      <sheetData sheetId="735">
        <row r="5">
          <cell r="G5">
            <v>1</v>
          </cell>
        </row>
      </sheetData>
      <sheetData sheetId="736">
        <row r="5">
          <cell r="G5">
            <v>1</v>
          </cell>
        </row>
      </sheetData>
      <sheetData sheetId="737">
        <row r="5">
          <cell r="G5">
            <v>1</v>
          </cell>
        </row>
      </sheetData>
      <sheetData sheetId="738">
        <row r="5">
          <cell r="G5">
            <v>1</v>
          </cell>
        </row>
      </sheetData>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refreshError="1"/>
      <sheetData sheetId="770" refreshError="1"/>
      <sheetData sheetId="771" refreshError="1"/>
      <sheetData sheetId="772" refreshError="1"/>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row r="5">
          <cell r="G5">
            <v>1</v>
          </cell>
        </row>
      </sheetData>
      <sheetData sheetId="808">
        <row r="5">
          <cell r="G5">
            <v>1</v>
          </cell>
        </row>
      </sheetData>
      <sheetData sheetId="809">
        <row r="5">
          <cell r="G5">
            <v>1</v>
          </cell>
        </row>
      </sheetData>
      <sheetData sheetId="810">
        <row r="5">
          <cell r="G5">
            <v>1</v>
          </cell>
        </row>
      </sheetData>
      <sheetData sheetId="811">
        <row r="5">
          <cell r="G5">
            <v>1</v>
          </cell>
        </row>
      </sheetData>
      <sheetData sheetId="812">
        <row r="5">
          <cell r="G5">
            <v>1</v>
          </cell>
        </row>
      </sheetData>
      <sheetData sheetId="813">
        <row r="5">
          <cell r="G5">
            <v>1</v>
          </cell>
        </row>
      </sheetData>
      <sheetData sheetId="814">
        <row r="5">
          <cell r="G5">
            <v>1</v>
          </cell>
        </row>
      </sheetData>
      <sheetData sheetId="815">
        <row r="5">
          <cell r="G5">
            <v>1</v>
          </cell>
        </row>
      </sheetData>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row r="5">
          <cell r="G5">
            <v>1</v>
          </cell>
        </row>
      </sheetData>
      <sheetData sheetId="882"/>
      <sheetData sheetId="883">
        <row r="5">
          <cell r="G5">
            <v>1</v>
          </cell>
        </row>
      </sheetData>
      <sheetData sheetId="884">
        <row r="5">
          <cell r="G5">
            <v>1</v>
          </cell>
        </row>
      </sheetData>
      <sheetData sheetId="885">
        <row r="5">
          <cell r="G5">
            <v>1</v>
          </cell>
        </row>
      </sheetData>
      <sheetData sheetId="886">
        <row r="5">
          <cell r="G5">
            <v>1</v>
          </cell>
        </row>
      </sheetData>
      <sheetData sheetId="887">
        <row r="5">
          <cell r="G5">
            <v>1</v>
          </cell>
        </row>
      </sheetData>
      <sheetData sheetId="888">
        <row r="5">
          <cell r="G5">
            <v>1</v>
          </cell>
        </row>
      </sheetData>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row r="5">
          <cell r="G5">
            <v>1</v>
          </cell>
        </row>
      </sheetData>
      <sheetData sheetId="956"/>
      <sheetData sheetId="957">
        <row r="5">
          <cell r="G5">
            <v>1</v>
          </cell>
        </row>
      </sheetData>
      <sheetData sheetId="958">
        <row r="5">
          <cell r="G5">
            <v>1</v>
          </cell>
        </row>
      </sheetData>
      <sheetData sheetId="959">
        <row r="5">
          <cell r="G5">
            <v>1</v>
          </cell>
        </row>
      </sheetData>
      <sheetData sheetId="960">
        <row r="5">
          <cell r="G5">
            <v>1</v>
          </cell>
        </row>
      </sheetData>
      <sheetData sheetId="961">
        <row r="5">
          <cell r="G5">
            <v>1</v>
          </cell>
        </row>
      </sheetData>
      <sheetData sheetId="962">
        <row r="5">
          <cell r="G5">
            <v>1</v>
          </cell>
        </row>
      </sheetData>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sheetData sheetId="1026" refreshError="1"/>
      <sheetData sheetId="1027" refreshError="1"/>
      <sheetData sheetId="1028" refreshError="1"/>
      <sheetData sheetId="1029" refreshError="1"/>
      <sheetData sheetId="1030" refreshError="1"/>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row r="5">
          <cell r="G5">
            <v>1</v>
          </cell>
        </row>
      </sheetData>
      <sheetData sheetId="1065"/>
      <sheetData sheetId="1066">
        <row r="5">
          <cell r="G5">
            <v>1</v>
          </cell>
        </row>
      </sheetData>
      <sheetData sheetId="1067">
        <row r="5">
          <cell r="G5">
            <v>1</v>
          </cell>
        </row>
      </sheetData>
      <sheetData sheetId="1068">
        <row r="5">
          <cell r="G5">
            <v>1</v>
          </cell>
        </row>
      </sheetData>
      <sheetData sheetId="1069">
        <row r="5">
          <cell r="G5">
            <v>1</v>
          </cell>
        </row>
      </sheetData>
      <sheetData sheetId="1070">
        <row r="5">
          <cell r="G5">
            <v>1</v>
          </cell>
        </row>
      </sheetData>
      <sheetData sheetId="1071">
        <row r="5">
          <cell r="G5">
            <v>1</v>
          </cell>
        </row>
      </sheetData>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row r="5">
          <cell r="G5">
            <v>1</v>
          </cell>
        </row>
      </sheetData>
      <sheetData sheetId="1149"/>
      <sheetData sheetId="1150">
        <row r="5">
          <cell r="G5">
            <v>1</v>
          </cell>
        </row>
      </sheetData>
      <sheetData sheetId="1151">
        <row r="5">
          <cell r="G5">
            <v>1</v>
          </cell>
        </row>
      </sheetData>
      <sheetData sheetId="1152">
        <row r="5">
          <cell r="G5">
            <v>1</v>
          </cell>
        </row>
      </sheetData>
      <sheetData sheetId="1153">
        <row r="5">
          <cell r="G5">
            <v>1</v>
          </cell>
        </row>
      </sheetData>
      <sheetData sheetId="1154">
        <row r="5">
          <cell r="G5">
            <v>1</v>
          </cell>
        </row>
      </sheetData>
      <sheetData sheetId="1155">
        <row r="5">
          <cell r="G5">
            <v>1</v>
          </cell>
        </row>
      </sheetData>
      <sheetData sheetId="1156">
        <row r="5">
          <cell r="G5">
            <v>1</v>
          </cell>
        </row>
      </sheetData>
      <sheetData sheetId="1157">
        <row r="5">
          <cell r="G5">
            <v>1</v>
          </cell>
        </row>
      </sheetData>
      <sheetData sheetId="1158">
        <row r="5">
          <cell r="G5">
            <v>1</v>
          </cell>
        </row>
      </sheetData>
      <sheetData sheetId="1159">
        <row r="5">
          <cell r="G5">
            <v>1</v>
          </cell>
        </row>
      </sheetData>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ow r="5">
          <cell r="G5">
            <v>1</v>
          </cell>
        </row>
      </sheetData>
      <sheetData sheetId="1185">
        <row r="5">
          <cell r="G5">
            <v>1</v>
          </cell>
        </row>
      </sheetData>
      <sheetData sheetId="1186">
        <row r="5">
          <cell r="G5">
            <v>1</v>
          </cell>
        </row>
      </sheetData>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row r="5">
          <cell r="G5">
            <v>1</v>
          </cell>
        </row>
      </sheetData>
      <sheetData sheetId="1234"/>
      <sheetData sheetId="1235">
        <row r="5">
          <cell r="G5">
            <v>1</v>
          </cell>
        </row>
      </sheetData>
      <sheetData sheetId="1236">
        <row r="5">
          <cell r="G5">
            <v>1</v>
          </cell>
        </row>
      </sheetData>
      <sheetData sheetId="1237">
        <row r="5">
          <cell r="G5">
            <v>1</v>
          </cell>
        </row>
      </sheetData>
      <sheetData sheetId="1238">
        <row r="5">
          <cell r="G5">
            <v>1</v>
          </cell>
        </row>
      </sheetData>
      <sheetData sheetId="1239">
        <row r="5">
          <cell r="G5">
            <v>1</v>
          </cell>
        </row>
      </sheetData>
      <sheetData sheetId="1240">
        <row r="5">
          <cell r="G5">
            <v>1</v>
          </cell>
        </row>
      </sheetData>
      <sheetData sheetId="1241">
        <row r="5">
          <cell r="G5">
            <v>1</v>
          </cell>
        </row>
      </sheetData>
      <sheetData sheetId="1242">
        <row r="5">
          <cell r="G5">
            <v>1</v>
          </cell>
        </row>
      </sheetData>
      <sheetData sheetId="1243">
        <row r="5">
          <cell r="G5">
            <v>1</v>
          </cell>
        </row>
      </sheetData>
      <sheetData sheetId="1244">
        <row r="5">
          <cell r="G5">
            <v>1</v>
          </cell>
        </row>
      </sheetData>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row r="5">
          <cell r="G5">
            <v>1</v>
          </cell>
        </row>
      </sheetData>
      <sheetData sheetId="1270">
        <row r="5">
          <cell r="G5">
            <v>1</v>
          </cell>
        </row>
      </sheetData>
      <sheetData sheetId="1271">
        <row r="5">
          <cell r="G5">
            <v>1</v>
          </cell>
        </row>
      </sheetData>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refreshError="1"/>
      <sheetData sheetId="1290" refreshError="1"/>
      <sheetData sheetId="1291" refreshError="1"/>
      <sheetData sheetId="1292" refreshError="1"/>
      <sheetData sheetId="1293" refreshError="1"/>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row r="5">
          <cell r="G5">
            <v>1</v>
          </cell>
        </row>
      </sheetData>
      <sheetData sheetId="1328"/>
      <sheetData sheetId="1329">
        <row r="5">
          <cell r="G5">
            <v>1</v>
          </cell>
        </row>
      </sheetData>
      <sheetData sheetId="1330">
        <row r="5">
          <cell r="G5">
            <v>1</v>
          </cell>
        </row>
      </sheetData>
      <sheetData sheetId="1331">
        <row r="5">
          <cell r="G5">
            <v>1</v>
          </cell>
        </row>
      </sheetData>
      <sheetData sheetId="1332">
        <row r="5">
          <cell r="G5">
            <v>1</v>
          </cell>
        </row>
      </sheetData>
      <sheetData sheetId="1333">
        <row r="5">
          <cell r="G5">
            <v>1</v>
          </cell>
        </row>
      </sheetData>
      <sheetData sheetId="1334">
        <row r="5">
          <cell r="G5">
            <v>1</v>
          </cell>
        </row>
      </sheetData>
      <sheetData sheetId="1335">
        <row r="5">
          <cell r="G5">
            <v>1</v>
          </cell>
        </row>
      </sheetData>
      <sheetData sheetId="1336">
        <row r="5">
          <cell r="G5">
            <v>1</v>
          </cell>
        </row>
      </sheetData>
      <sheetData sheetId="1337">
        <row r="5">
          <cell r="G5">
            <v>1</v>
          </cell>
        </row>
      </sheetData>
      <sheetData sheetId="1338">
        <row r="5">
          <cell r="G5">
            <v>1</v>
          </cell>
        </row>
      </sheetData>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row r="5">
          <cell r="G5">
            <v>1</v>
          </cell>
        </row>
      </sheetData>
      <sheetData sheetId="1364">
        <row r="5">
          <cell r="G5">
            <v>1</v>
          </cell>
        </row>
      </sheetData>
      <sheetData sheetId="1365">
        <row r="5">
          <cell r="G5">
            <v>1</v>
          </cell>
        </row>
      </sheetData>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ário Básico"/>
      <sheetName val="Projeção Citibank 2602"/>
      <sheetName val="Premissas de Bal. Pagtos (BC)"/>
      <sheetName val="Cenário Pessimista"/>
      <sheetName val="Cenário Otimista"/>
      <sheetName val="TX REF selic 2000-2002"/>
      <sheetName val="Projeção Tendencias 2602"/>
      <sheetName val="Premissas"/>
      <sheetName val="Matriz"/>
      <sheetName val="Sumário"/>
      <sheetName val="SAIV_86_A_96"/>
      <sheetName val="SAIV US$99"/>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Cenário_Básico"/>
      <sheetName val="Projeção_Citibank_2602"/>
      <sheetName val="Premissas_de_Bal__Pagtos_(BC)"/>
      <sheetName val="Cenário_Pessimista"/>
      <sheetName val="Cenário_Otimista"/>
      <sheetName val="TX_REF_selic_2000-2002"/>
      <sheetName val="Projeção_Tendencias_2602"/>
      <sheetName val="SAIV_US$99"/>
      <sheetName val="LUK(B)-KTR12"/>
      <sheetName val="Cash_Flow"/>
      <sheetName val="Income Statement Data"/>
      <sheetName val="Fixed and Variable Expen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E3" t="str">
            <v>COTACOES  DO  DOLAR  RELATIVO  AO  ANO  DE  1986</v>
          </cell>
        </row>
        <row r="79">
          <cell r="E79" t="str">
            <v>COTACOES DO DOLAR RELATIVO AO ANO DE 1988</v>
          </cell>
        </row>
        <row r="80">
          <cell r="M80" t="str">
            <v>REVISADO EM 27/11/97</v>
          </cell>
        </row>
        <row r="81">
          <cell r="B81" t="str">
            <v xml:space="preserve">    JANEIRO/88</v>
          </cell>
          <cell r="D81" t="str">
            <v xml:space="preserve">   FEVEREIRO/88</v>
          </cell>
          <cell r="F81" t="str">
            <v xml:space="preserve">    MARCO/88</v>
          </cell>
          <cell r="H81" t="str">
            <v xml:space="preserve">     ABRIL/88</v>
          </cell>
          <cell r="J81" t="str">
            <v xml:space="preserve">     MAIO/88</v>
          </cell>
          <cell r="L81" t="str">
            <v xml:space="preserve">    JUNHO/88</v>
          </cell>
          <cell r="N81" t="str">
            <v xml:space="preserve">    JULHO/88</v>
          </cell>
          <cell r="P81" t="str">
            <v xml:space="preserve">    AGOSTO/88</v>
          </cell>
          <cell r="R81" t="str">
            <v xml:space="preserve">   SETEMBRO/88</v>
          </cell>
          <cell r="T81" t="str">
            <v xml:space="preserve">    OUTUBRO/88</v>
          </cell>
          <cell r="V81" t="str">
            <v xml:space="preserve">   NOVEMBRO/88</v>
          </cell>
          <cell r="X81" t="str">
            <v xml:space="preserve">   DEZEMBRO/88</v>
          </cell>
        </row>
        <row r="82">
          <cell r="A82" t="str">
            <v>DIA</v>
          </cell>
          <cell r="B82" t="str">
            <v>COMPRA</v>
          </cell>
          <cell r="C82" t="str">
            <v>VENDA</v>
          </cell>
          <cell r="D82" t="str">
            <v>COMPRA</v>
          </cell>
          <cell r="E82" t="str">
            <v>VENDA</v>
          </cell>
          <cell r="F82" t="str">
            <v>COMPRA</v>
          </cell>
          <cell r="G82" t="str">
            <v>VENDA</v>
          </cell>
          <cell r="H82" t="str">
            <v>COMPRA</v>
          </cell>
          <cell r="I82" t="str">
            <v>VENDA</v>
          </cell>
          <cell r="J82" t="str">
            <v>COMPRA</v>
          </cell>
          <cell r="K82" t="str">
            <v>VENDA</v>
          </cell>
          <cell r="L82" t="str">
            <v>COMPRA</v>
          </cell>
          <cell r="M82" t="str">
            <v>VENDA</v>
          </cell>
          <cell r="N82" t="str">
            <v>COMPRA</v>
          </cell>
          <cell r="O82" t="str">
            <v>VENDA</v>
          </cell>
          <cell r="P82" t="str">
            <v>COMPRA</v>
          </cell>
          <cell r="Q82" t="str">
            <v>VENDA</v>
          </cell>
          <cell r="R82" t="str">
            <v>COMPRA</v>
          </cell>
          <cell r="S82" t="str">
            <v>VENDA</v>
          </cell>
          <cell r="T82" t="str">
            <v>COMPRA</v>
          </cell>
          <cell r="U82" t="str">
            <v>VENDA</v>
          </cell>
          <cell r="V82" t="str">
            <v>COMPRA</v>
          </cell>
          <cell r="W82" t="str">
            <v>VENDA</v>
          </cell>
          <cell r="X82" t="str">
            <v>COMPRA</v>
          </cell>
          <cell r="Y82" t="str">
            <v>VENDA</v>
          </cell>
        </row>
        <row r="83">
          <cell r="A83">
            <v>1</v>
          </cell>
          <cell r="B83">
            <v>71.355999999999995</v>
          </cell>
          <cell r="C83">
            <v>71.712999999999994</v>
          </cell>
          <cell r="D83">
            <v>83.643000000000001</v>
          </cell>
          <cell r="E83">
            <v>84.061000000000007</v>
          </cell>
          <cell r="F83">
            <v>98.953000000000003</v>
          </cell>
          <cell r="G83">
            <v>99.447999999999993</v>
          </cell>
          <cell r="H83">
            <v>113.98</v>
          </cell>
          <cell r="I83">
            <v>114.55</v>
          </cell>
          <cell r="J83">
            <v>136.75</v>
          </cell>
          <cell r="K83">
            <v>137.44</v>
          </cell>
          <cell r="L83">
            <v>163.13</v>
          </cell>
          <cell r="M83">
            <v>163.95</v>
          </cell>
          <cell r="N83">
            <v>195.25</v>
          </cell>
          <cell r="O83">
            <v>196.23</v>
          </cell>
          <cell r="P83">
            <v>242.48</v>
          </cell>
          <cell r="Q83">
            <v>243.69</v>
          </cell>
          <cell r="R83">
            <v>293.67</v>
          </cell>
          <cell r="S83">
            <v>295.13</v>
          </cell>
          <cell r="T83">
            <v>361.17</v>
          </cell>
          <cell r="U83">
            <v>362.98</v>
          </cell>
          <cell r="V83">
            <v>466.43</v>
          </cell>
          <cell r="W83">
            <v>468.76</v>
          </cell>
          <cell r="X83">
            <v>591.11</v>
          </cell>
          <cell r="Y83">
            <v>594.07000000000005</v>
          </cell>
          <cell r="Z83">
            <v>1</v>
          </cell>
        </row>
        <row r="84">
          <cell r="A84">
            <v>2</v>
          </cell>
          <cell r="C84">
            <v>71.712999999999994</v>
          </cell>
          <cell r="D84">
            <v>84.325999999999993</v>
          </cell>
          <cell r="E84">
            <v>84.748000000000005</v>
          </cell>
          <cell r="F84">
            <v>99.79</v>
          </cell>
          <cell r="G84">
            <v>100.29</v>
          </cell>
          <cell r="I84">
            <v>114.55</v>
          </cell>
          <cell r="J84">
            <v>137.87</v>
          </cell>
          <cell r="K84">
            <v>138.56</v>
          </cell>
          <cell r="L84">
            <v>164.4</v>
          </cell>
          <cell r="M84">
            <v>165.22</v>
          </cell>
          <cell r="O84">
            <v>196.23</v>
          </cell>
          <cell r="P84">
            <v>244.5</v>
          </cell>
          <cell r="Q84">
            <v>245.72</v>
          </cell>
          <cell r="R84">
            <v>296.32</v>
          </cell>
          <cell r="S84">
            <v>297.8</v>
          </cell>
          <cell r="U84">
            <v>362.98</v>
          </cell>
          <cell r="V84">
            <v>471.88</v>
          </cell>
          <cell r="W84">
            <v>474.24</v>
          </cell>
          <cell r="X84">
            <v>597.14</v>
          </cell>
          <cell r="Y84">
            <v>600.13</v>
          </cell>
          <cell r="Z84">
            <v>2</v>
          </cell>
        </row>
        <row r="85">
          <cell r="A85">
            <v>3</v>
          </cell>
          <cell r="C85">
            <v>71.712999999999994</v>
          </cell>
          <cell r="D85">
            <v>85.016000000000005</v>
          </cell>
          <cell r="E85">
            <v>85.441000000000003</v>
          </cell>
          <cell r="F85">
            <v>100.64</v>
          </cell>
          <cell r="G85">
            <v>101.14</v>
          </cell>
          <cell r="I85">
            <v>114.55</v>
          </cell>
          <cell r="J85">
            <v>139.08000000000001</v>
          </cell>
          <cell r="K85">
            <v>139.77000000000001</v>
          </cell>
          <cell r="L85">
            <v>165.67</v>
          </cell>
          <cell r="M85">
            <v>166.5</v>
          </cell>
          <cell r="O85">
            <v>196.23</v>
          </cell>
          <cell r="P85">
            <v>246.53</v>
          </cell>
          <cell r="Q85">
            <v>247.77</v>
          </cell>
          <cell r="S85">
            <v>297.8</v>
          </cell>
          <cell r="T85">
            <v>365.39</v>
          </cell>
          <cell r="U85">
            <v>367.22</v>
          </cell>
          <cell r="V85">
            <v>477.4</v>
          </cell>
          <cell r="W85">
            <v>479.79</v>
          </cell>
          <cell r="Y85">
            <v>600.13</v>
          </cell>
          <cell r="Z85">
            <v>3</v>
          </cell>
        </row>
        <row r="86">
          <cell r="A86">
            <v>4</v>
          </cell>
          <cell r="B86">
            <v>71.891999999999996</v>
          </cell>
          <cell r="C86">
            <v>72.251000000000005</v>
          </cell>
          <cell r="D86">
            <v>85.710999999999999</v>
          </cell>
          <cell r="E86">
            <v>86.14</v>
          </cell>
          <cell r="F86">
            <v>101.35</v>
          </cell>
          <cell r="G86">
            <v>101.86</v>
          </cell>
          <cell r="H86">
            <v>114.97</v>
          </cell>
          <cell r="I86">
            <v>115.54</v>
          </cell>
          <cell r="J86">
            <v>140.29</v>
          </cell>
          <cell r="K86">
            <v>141</v>
          </cell>
          <cell r="M86">
            <v>166.5</v>
          </cell>
          <cell r="N86">
            <v>196.85</v>
          </cell>
          <cell r="O86">
            <v>197.84</v>
          </cell>
          <cell r="P86">
            <v>248.59</v>
          </cell>
          <cell r="Q86">
            <v>249.83</v>
          </cell>
          <cell r="S86">
            <v>297.8</v>
          </cell>
          <cell r="T86">
            <v>369.66</v>
          </cell>
          <cell r="U86">
            <v>371.51</v>
          </cell>
          <cell r="V86">
            <v>482.89</v>
          </cell>
          <cell r="W86">
            <v>485.3</v>
          </cell>
          <cell r="Y86">
            <v>600.13</v>
          </cell>
          <cell r="Z86">
            <v>4</v>
          </cell>
        </row>
        <row r="87">
          <cell r="A87">
            <v>5</v>
          </cell>
          <cell r="B87">
            <v>72.430999999999997</v>
          </cell>
          <cell r="C87">
            <v>72.793000000000006</v>
          </cell>
          <cell r="D87">
            <v>86.412000000000006</v>
          </cell>
          <cell r="E87">
            <v>86.843999999999994</v>
          </cell>
          <cell r="G87">
            <v>101.86</v>
          </cell>
          <cell r="H87">
            <v>115.96</v>
          </cell>
          <cell r="I87">
            <v>116.54</v>
          </cell>
          <cell r="J87">
            <v>141.53</v>
          </cell>
          <cell r="K87">
            <v>142.24</v>
          </cell>
          <cell r="M87">
            <v>166.5</v>
          </cell>
          <cell r="N87">
            <v>198.48</v>
          </cell>
          <cell r="O87">
            <v>199.47</v>
          </cell>
          <cell r="P87">
            <v>250.71</v>
          </cell>
          <cell r="Q87">
            <v>251.97</v>
          </cell>
          <cell r="R87">
            <v>299</v>
          </cell>
          <cell r="S87">
            <v>300.49</v>
          </cell>
          <cell r="T87">
            <v>373.98</v>
          </cell>
          <cell r="U87">
            <v>375.85</v>
          </cell>
          <cell r="W87">
            <v>485.3</v>
          </cell>
          <cell r="X87">
            <v>603.41999999999996</v>
          </cell>
          <cell r="Y87">
            <v>606.44000000000005</v>
          </cell>
          <cell r="Z87">
            <v>5</v>
          </cell>
        </row>
        <row r="88">
          <cell r="A88">
            <v>6</v>
          </cell>
          <cell r="B88">
            <v>72.974000000000004</v>
          </cell>
          <cell r="C88">
            <v>73.338999999999999</v>
          </cell>
          <cell r="E88">
            <v>86.843999999999994</v>
          </cell>
          <cell r="G88">
            <v>101.86</v>
          </cell>
          <cell r="H88">
            <v>116.96</v>
          </cell>
          <cell r="I88">
            <v>117.55</v>
          </cell>
          <cell r="J88">
            <v>142.77000000000001</v>
          </cell>
          <cell r="K88">
            <v>143.49</v>
          </cell>
          <cell r="L88">
            <v>166.95</v>
          </cell>
          <cell r="M88">
            <v>167.79</v>
          </cell>
          <cell r="N88">
            <v>200.11</v>
          </cell>
          <cell r="O88">
            <v>201.11</v>
          </cell>
          <cell r="Q88">
            <v>251.97</v>
          </cell>
          <cell r="R88">
            <v>301.7</v>
          </cell>
          <cell r="S88">
            <v>303.20999999999998</v>
          </cell>
          <cell r="T88">
            <v>378.35</v>
          </cell>
          <cell r="U88">
            <v>380.24</v>
          </cell>
          <cell r="W88">
            <v>485.3</v>
          </cell>
          <cell r="X88">
            <v>609.77</v>
          </cell>
          <cell r="Y88">
            <v>612.82000000000005</v>
          </cell>
          <cell r="Z88">
            <v>6</v>
          </cell>
        </row>
        <row r="89">
          <cell r="A89">
            <v>7</v>
          </cell>
          <cell r="B89">
            <v>73.521000000000001</v>
          </cell>
          <cell r="C89">
            <v>73.888999999999996</v>
          </cell>
          <cell r="E89">
            <v>86.843999999999994</v>
          </cell>
          <cell r="F89">
            <v>102.05</v>
          </cell>
          <cell r="G89">
            <v>102.56</v>
          </cell>
          <cell r="H89">
            <v>117.98</v>
          </cell>
          <cell r="I89">
            <v>118.57</v>
          </cell>
          <cell r="K89">
            <v>143.49</v>
          </cell>
          <cell r="L89">
            <v>168.25</v>
          </cell>
          <cell r="M89">
            <v>169.09</v>
          </cell>
          <cell r="N89">
            <v>201.83</v>
          </cell>
          <cell r="O89">
            <v>202.84</v>
          </cell>
          <cell r="Q89">
            <v>251.97</v>
          </cell>
          <cell r="S89">
            <v>303.20999999999998</v>
          </cell>
          <cell r="T89">
            <v>382.77</v>
          </cell>
          <cell r="U89">
            <v>384.68</v>
          </cell>
          <cell r="V89">
            <v>488.44</v>
          </cell>
          <cell r="W89">
            <v>490.88</v>
          </cell>
          <cell r="X89">
            <v>616.24</v>
          </cell>
          <cell r="Y89">
            <v>619.32000000000005</v>
          </cell>
          <cell r="Z89">
            <v>7</v>
          </cell>
        </row>
        <row r="90">
          <cell r="A90">
            <v>8</v>
          </cell>
          <cell r="B90">
            <v>74.072999999999993</v>
          </cell>
          <cell r="C90">
            <v>74.442999999999998</v>
          </cell>
          <cell r="D90">
            <v>87.117999999999995</v>
          </cell>
          <cell r="E90">
            <v>87.554000000000002</v>
          </cell>
          <cell r="F90">
            <v>102.75</v>
          </cell>
          <cell r="G90">
            <v>103.27</v>
          </cell>
          <cell r="H90">
            <v>119.05</v>
          </cell>
          <cell r="I90">
            <v>119.64</v>
          </cell>
          <cell r="K90">
            <v>143.49</v>
          </cell>
          <cell r="L90">
            <v>169.55</v>
          </cell>
          <cell r="M90">
            <v>170.4</v>
          </cell>
          <cell r="N90">
            <v>203.53</v>
          </cell>
          <cell r="O90">
            <v>204.55</v>
          </cell>
          <cell r="P90">
            <v>252.86</v>
          </cell>
          <cell r="Q90">
            <v>254.12</v>
          </cell>
          <cell r="R90">
            <v>304.52999999999997</v>
          </cell>
          <cell r="S90">
            <v>306.05</v>
          </cell>
          <cell r="U90">
            <v>384.68</v>
          </cell>
          <cell r="V90">
            <v>494.04</v>
          </cell>
          <cell r="W90">
            <v>496.51</v>
          </cell>
          <cell r="X90">
            <v>622.77</v>
          </cell>
          <cell r="Y90">
            <v>625.89</v>
          </cell>
          <cell r="Z90">
            <v>8</v>
          </cell>
        </row>
        <row r="91">
          <cell r="A91">
            <v>9</v>
          </cell>
          <cell r="C91">
            <v>74.442999999999998</v>
          </cell>
          <cell r="D91">
            <v>87.831000000000003</v>
          </cell>
          <cell r="E91">
            <v>88.27</v>
          </cell>
          <cell r="F91">
            <v>103.46</v>
          </cell>
          <cell r="G91">
            <v>103.98</v>
          </cell>
          <cell r="I91">
            <v>119.64</v>
          </cell>
          <cell r="J91">
            <v>144.03</v>
          </cell>
          <cell r="K91">
            <v>144.75</v>
          </cell>
          <cell r="L91">
            <v>170.87</v>
          </cell>
          <cell r="M91">
            <v>171.72</v>
          </cell>
          <cell r="O91">
            <v>204.55</v>
          </cell>
          <cell r="P91">
            <v>255.02</v>
          </cell>
          <cell r="Q91">
            <v>256.29000000000002</v>
          </cell>
          <cell r="R91">
            <v>307.38</v>
          </cell>
          <cell r="S91">
            <v>308.92</v>
          </cell>
          <cell r="U91">
            <v>384.68</v>
          </cell>
          <cell r="V91">
            <v>499.69</v>
          </cell>
          <cell r="W91">
            <v>502.19</v>
          </cell>
          <cell r="X91">
            <v>629.54</v>
          </cell>
          <cell r="Y91">
            <v>632.67999999999995</v>
          </cell>
          <cell r="Z91">
            <v>9</v>
          </cell>
        </row>
        <row r="92">
          <cell r="A92">
            <v>10</v>
          </cell>
          <cell r="C92">
            <v>74.442999999999998</v>
          </cell>
          <cell r="D92">
            <v>88.549000000000007</v>
          </cell>
          <cell r="E92">
            <v>88.992000000000004</v>
          </cell>
          <cell r="F92">
            <v>104.17</v>
          </cell>
          <cell r="G92">
            <v>104.7</v>
          </cell>
          <cell r="I92">
            <v>119.64</v>
          </cell>
          <cell r="J92">
            <v>145.29</v>
          </cell>
          <cell r="K92">
            <v>146.02000000000001</v>
          </cell>
          <cell r="L92">
            <v>172.19</v>
          </cell>
          <cell r="M92">
            <v>173.05</v>
          </cell>
          <cell r="O92">
            <v>204.55</v>
          </cell>
          <cell r="P92">
            <v>257.2</v>
          </cell>
          <cell r="Q92">
            <v>258.48</v>
          </cell>
          <cell r="S92">
            <v>308.92</v>
          </cell>
          <cell r="U92">
            <v>384.68</v>
          </cell>
          <cell r="V92">
            <v>505.41</v>
          </cell>
          <cell r="W92">
            <v>507.94</v>
          </cell>
          <cell r="Y92">
            <v>632.67999999999995</v>
          </cell>
          <cell r="Z92">
            <v>10</v>
          </cell>
        </row>
        <row r="93">
          <cell r="A93">
            <v>11</v>
          </cell>
          <cell r="B93">
            <v>74.628</v>
          </cell>
          <cell r="C93">
            <v>75.001000000000005</v>
          </cell>
          <cell r="D93">
            <v>89.274000000000001</v>
          </cell>
          <cell r="E93">
            <v>89.72</v>
          </cell>
          <cell r="F93">
            <v>104.9</v>
          </cell>
          <cell r="G93">
            <v>105.42</v>
          </cell>
          <cell r="H93">
            <v>120.12</v>
          </cell>
          <cell r="I93">
            <v>120.72</v>
          </cell>
          <cell r="J93">
            <v>146.57</v>
          </cell>
          <cell r="K93">
            <v>147.30000000000001</v>
          </cell>
          <cell r="M93">
            <v>173.05</v>
          </cell>
          <cell r="N93">
            <v>205.28</v>
          </cell>
          <cell r="O93">
            <v>206.31</v>
          </cell>
          <cell r="P93">
            <v>259.39</v>
          </cell>
          <cell r="Q93">
            <v>260.69</v>
          </cell>
          <cell r="S93">
            <v>308.92</v>
          </cell>
          <cell r="T93">
            <v>387.24</v>
          </cell>
          <cell r="U93">
            <v>389.18</v>
          </cell>
          <cell r="V93">
            <v>511.18</v>
          </cell>
          <cell r="W93">
            <v>513.74</v>
          </cell>
          <cell r="Y93">
            <v>632.67999999999995</v>
          </cell>
          <cell r="Z93">
            <v>11</v>
          </cell>
        </row>
        <row r="94">
          <cell r="A94">
            <v>12</v>
          </cell>
          <cell r="B94">
            <v>75.188000000000002</v>
          </cell>
          <cell r="C94">
            <v>75.563999999999993</v>
          </cell>
          <cell r="D94">
            <v>90.087999999999994</v>
          </cell>
          <cell r="E94">
            <v>90.537999999999997</v>
          </cell>
          <cell r="G94">
            <v>105.42</v>
          </cell>
          <cell r="H94">
            <v>121.21</v>
          </cell>
          <cell r="I94">
            <v>121.81</v>
          </cell>
          <cell r="J94">
            <v>147.85</v>
          </cell>
          <cell r="K94">
            <v>148.59</v>
          </cell>
          <cell r="M94">
            <v>173.05</v>
          </cell>
          <cell r="N94">
            <v>207.1</v>
          </cell>
          <cell r="O94">
            <v>208.13</v>
          </cell>
          <cell r="P94">
            <v>261.51</v>
          </cell>
          <cell r="Q94">
            <v>262.82</v>
          </cell>
          <cell r="R94">
            <v>310.35000000000002</v>
          </cell>
          <cell r="S94">
            <v>311.89999999999998</v>
          </cell>
          <cell r="T94">
            <v>391.77</v>
          </cell>
          <cell r="U94">
            <v>393.73</v>
          </cell>
          <cell r="W94">
            <v>513.74</v>
          </cell>
          <cell r="X94">
            <v>636.37</v>
          </cell>
          <cell r="Y94">
            <v>639.54999999999995</v>
          </cell>
          <cell r="Z94">
            <v>12</v>
          </cell>
        </row>
        <row r="95">
          <cell r="A95">
            <v>13</v>
          </cell>
          <cell r="B95">
            <v>75.751999999999995</v>
          </cell>
          <cell r="C95">
            <v>76.131</v>
          </cell>
          <cell r="E95">
            <v>90.537999999999997</v>
          </cell>
          <cell r="G95">
            <v>105.42</v>
          </cell>
          <cell r="H95">
            <v>122.3</v>
          </cell>
          <cell r="I95">
            <v>122.91</v>
          </cell>
          <cell r="K95">
            <v>148.59</v>
          </cell>
          <cell r="L95">
            <v>173.48</v>
          </cell>
          <cell r="M95">
            <v>174.34</v>
          </cell>
          <cell r="N95">
            <v>208.92</v>
          </cell>
          <cell r="O95">
            <v>209.97</v>
          </cell>
          <cell r="Q95">
            <v>262.82</v>
          </cell>
          <cell r="R95">
            <v>313.35000000000002</v>
          </cell>
          <cell r="S95">
            <v>314.91000000000003</v>
          </cell>
          <cell r="T95">
            <v>396.69</v>
          </cell>
          <cell r="U95">
            <v>398.68</v>
          </cell>
          <cell r="W95">
            <v>513.74</v>
          </cell>
          <cell r="X95">
            <v>643.46</v>
          </cell>
          <cell r="Y95">
            <v>646.66999999999996</v>
          </cell>
          <cell r="Z95">
            <v>13</v>
          </cell>
        </row>
        <row r="96">
          <cell r="A96">
            <v>14</v>
          </cell>
          <cell r="B96">
            <v>76.319999999999993</v>
          </cell>
          <cell r="C96">
            <v>76.701999999999998</v>
          </cell>
          <cell r="E96">
            <v>90.537999999999997</v>
          </cell>
          <cell r="F96">
            <v>105.58</v>
          </cell>
          <cell r="G96">
            <v>106.11</v>
          </cell>
          <cell r="H96">
            <v>123.36</v>
          </cell>
          <cell r="I96">
            <v>123.97</v>
          </cell>
          <cell r="K96">
            <v>148.59</v>
          </cell>
          <cell r="L96">
            <v>174.82</v>
          </cell>
          <cell r="M96">
            <v>175.69</v>
          </cell>
          <cell r="N96">
            <v>210.8</v>
          </cell>
          <cell r="O96">
            <v>211.86</v>
          </cell>
          <cell r="Q96">
            <v>262.82</v>
          </cell>
          <cell r="R96">
            <v>316.37</v>
          </cell>
          <cell r="S96">
            <v>317.95</v>
          </cell>
          <cell r="T96">
            <v>401.68</v>
          </cell>
          <cell r="U96">
            <v>403.69</v>
          </cell>
          <cell r="V96">
            <v>517.02</v>
          </cell>
          <cell r="W96">
            <v>519.6</v>
          </cell>
          <cell r="X96">
            <v>650.62</v>
          </cell>
          <cell r="Y96">
            <v>653.87</v>
          </cell>
          <cell r="Z96">
            <v>14</v>
          </cell>
        </row>
        <row r="97">
          <cell r="A97">
            <v>15</v>
          </cell>
          <cell r="B97">
            <v>76.893000000000001</v>
          </cell>
          <cell r="C97">
            <v>77.277000000000001</v>
          </cell>
          <cell r="E97">
            <v>90.537999999999997</v>
          </cell>
          <cell r="F97">
            <v>106.27</v>
          </cell>
          <cell r="G97">
            <v>106.8</v>
          </cell>
          <cell r="H97">
            <v>124.53</v>
          </cell>
          <cell r="I97">
            <v>125.15</v>
          </cell>
          <cell r="K97">
            <v>148.59</v>
          </cell>
          <cell r="L97">
            <v>176.17</v>
          </cell>
          <cell r="M97">
            <v>177.05</v>
          </cell>
          <cell r="N97">
            <v>212.84</v>
          </cell>
          <cell r="O97">
            <v>213.91</v>
          </cell>
          <cell r="P97">
            <v>263.64999999999998</v>
          </cell>
          <cell r="Q97">
            <v>264.97000000000003</v>
          </cell>
          <cell r="R97">
            <v>319.75</v>
          </cell>
          <cell r="S97">
            <v>321.35000000000002</v>
          </cell>
          <cell r="U97">
            <v>403.69</v>
          </cell>
          <cell r="W97">
            <v>519.6</v>
          </cell>
          <cell r="X97">
            <v>658.08</v>
          </cell>
          <cell r="Y97">
            <v>661.37</v>
          </cell>
          <cell r="Z97">
            <v>15</v>
          </cell>
        </row>
        <row r="98">
          <cell r="A98">
            <v>16</v>
          </cell>
          <cell r="C98">
            <v>77.277000000000001</v>
          </cell>
          <cell r="E98">
            <v>90.537999999999997</v>
          </cell>
          <cell r="F98">
            <v>106.96</v>
          </cell>
          <cell r="G98">
            <v>107.5</v>
          </cell>
          <cell r="I98">
            <v>125.15</v>
          </cell>
          <cell r="J98">
            <v>149.15</v>
          </cell>
          <cell r="K98">
            <v>149.88999999999999</v>
          </cell>
          <cell r="L98">
            <v>177.54</v>
          </cell>
          <cell r="M98">
            <v>178.43</v>
          </cell>
          <cell r="O98">
            <v>213.91</v>
          </cell>
          <cell r="P98">
            <v>265.81</v>
          </cell>
          <cell r="Q98">
            <v>267.14</v>
          </cell>
          <cell r="R98">
            <v>323.17</v>
          </cell>
          <cell r="S98">
            <v>324.77999999999997</v>
          </cell>
          <cell r="U98">
            <v>403.69</v>
          </cell>
          <cell r="V98">
            <v>522.86</v>
          </cell>
          <cell r="W98">
            <v>525.47</v>
          </cell>
          <cell r="X98">
            <v>665.43</v>
          </cell>
          <cell r="Y98">
            <v>668.96</v>
          </cell>
          <cell r="Z98">
            <v>16</v>
          </cell>
        </row>
        <row r="99">
          <cell r="A99">
            <v>17</v>
          </cell>
          <cell r="C99">
            <v>77.277000000000001</v>
          </cell>
          <cell r="D99">
            <v>90.909000000000006</v>
          </cell>
          <cell r="E99">
            <v>91.364000000000004</v>
          </cell>
          <cell r="F99">
            <v>107.67</v>
          </cell>
          <cell r="G99">
            <v>108.2</v>
          </cell>
          <cell r="I99">
            <v>125.15</v>
          </cell>
          <cell r="J99">
            <v>150.44999999999999</v>
          </cell>
          <cell r="K99">
            <v>151.19999999999999</v>
          </cell>
          <cell r="L99">
            <v>178.94</v>
          </cell>
          <cell r="M99">
            <v>179.83</v>
          </cell>
          <cell r="O99">
            <v>213.91</v>
          </cell>
          <cell r="P99">
            <v>267.99</v>
          </cell>
          <cell r="Q99">
            <v>269.32</v>
          </cell>
          <cell r="S99">
            <v>324.77999999999997</v>
          </cell>
          <cell r="T99">
            <v>407.21</v>
          </cell>
          <cell r="U99">
            <v>409.24</v>
          </cell>
          <cell r="V99">
            <v>528.6</v>
          </cell>
          <cell r="W99">
            <v>531.24</v>
          </cell>
          <cell r="Y99">
            <v>668.96</v>
          </cell>
          <cell r="Z99">
            <v>17</v>
          </cell>
        </row>
        <row r="100">
          <cell r="A100">
            <v>18</v>
          </cell>
          <cell r="B100">
            <v>77.47</v>
          </cell>
          <cell r="C100">
            <v>77.856999999999999</v>
          </cell>
          <cell r="D100">
            <v>91.738</v>
          </cell>
          <cell r="E100">
            <v>92.197000000000003</v>
          </cell>
          <cell r="F100">
            <v>108.37</v>
          </cell>
          <cell r="G100">
            <v>108.91</v>
          </cell>
          <cell r="H100">
            <v>125.77</v>
          </cell>
          <cell r="I100">
            <v>126.4</v>
          </cell>
          <cell r="J100">
            <v>151.77000000000001</v>
          </cell>
          <cell r="K100">
            <v>152.53</v>
          </cell>
          <cell r="M100">
            <v>179.83</v>
          </cell>
          <cell r="N100">
            <v>214.99</v>
          </cell>
          <cell r="O100">
            <v>216.07</v>
          </cell>
          <cell r="P100">
            <v>270.17</v>
          </cell>
          <cell r="Q100">
            <v>271.52</v>
          </cell>
          <cell r="S100">
            <v>324.77999999999997</v>
          </cell>
          <cell r="T100">
            <v>412.81</v>
          </cell>
          <cell r="U100">
            <v>414.87</v>
          </cell>
          <cell r="V100">
            <v>534.4</v>
          </cell>
          <cell r="W100">
            <v>537.08000000000004</v>
          </cell>
          <cell r="Y100">
            <v>668.96</v>
          </cell>
          <cell r="Z100">
            <v>18</v>
          </cell>
        </row>
        <row r="101">
          <cell r="A101">
            <v>19</v>
          </cell>
          <cell r="B101">
            <v>78.051000000000002</v>
          </cell>
          <cell r="C101">
            <v>78.441000000000003</v>
          </cell>
          <cell r="D101">
            <v>92.575000000000003</v>
          </cell>
          <cell r="E101">
            <v>93.037999999999997</v>
          </cell>
          <cell r="G101">
            <v>108.91</v>
          </cell>
          <cell r="I101">
            <v>126.4</v>
          </cell>
          <cell r="J101">
            <v>153.1</v>
          </cell>
          <cell r="K101">
            <v>153.87</v>
          </cell>
          <cell r="M101">
            <v>179.83</v>
          </cell>
          <cell r="N101">
            <v>217.2</v>
          </cell>
          <cell r="O101">
            <v>218.29</v>
          </cell>
          <cell r="P101">
            <v>272.38</v>
          </cell>
          <cell r="Q101">
            <v>273.74</v>
          </cell>
          <cell r="R101">
            <v>326.62</v>
          </cell>
          <cell r="S101">
            <v>328.25</v>
          </cell>
          <cell r="T101">
            <v>418.49</v>
          </cell>
          <cell r="U101">
            <v>420.58</v>
          </cell>
          <cell r="W101">
            <v>537.08000000000004</v>
          </cell>
          <cell r="X101">
            <v>673.35</v>
          </cell>
          <cell r="Y101">
            <v>676.72</v>
          </cell>
          <cell r="Z101">
            <v>19</v>
          </cell>
        </row>
        <row r="102">
          <cell r="A102">
            <v>20</v>
          </cell>
          <cell r="B102">
            <v>78.635999999999996</v>
          </cell>
          <cell r="C102">
            <v>79.028999999999996</v>
          </cell>
          <cell r="E102">
            <v>93.037999999999997</v>
          </cell>
          <cell r="G102">
            <v>108.91</v>
          </cell>
          <cell r="H102">
            <v>127.03</v>
          </cell>
          <cell r="I102">
            <v>127.67</v>
          </cell>
          <cell r="J102">
            <v>154.46</v>
          </cell>
          <cell r="K102">
            <v>155.24</v>
          </cell>
          <cell r="L102">
            <v>180.36</v>
          </cell>
          <cell r="M102">
            <v>181.26</v>
          </cell>
          <cell r="N102">
            <v>219.49</v>
          </cell>
          <cell r="O102">
            <v>220.59</v>
          </cell>
          <cell r="Q102">
            <v>273.74</v>
          </cell>
          <cell r="R102">
            <v>330.1</v>
          </cell>
          <cell r="S102">
            <v>331.76</v>
          </cell>
          <cell r="T102">
            <v>424.25</v>
          </cell>
          <cell r="U102">
            <v>426.37</v>
          </cell>
          <cell r="W102">
            <v>537.08000000000004</v>
          </cell>
          <cell r="X102">
            <v>681.57</v>
          </cell>
          <cell r="Y102">
            <v>684.97</v>
          </cell>
          <cell r="Z102">
            <v>20</v>
          </cell>
        </row>
        <row r="103">
          <cell r="A103">
            <v>21</v>
          </cell>
          <cell r="B103">
            <v>79.225999999999999</v>
          </cell>
          <cell r="C103">
            <v>79.628</v>
          </cell>
          <cell r="E103">
            <v>93.037999999999997</v>
          </cell>
          <cell r="F103">
            <v>109.08</v>
          </cell>
          <cell r="G103">
            <v>109.62</v>
          </cell>
          <cell r="H103">
            <v>128.31</v>
          </cell>
          <cell r="I103">
            <v>128.94999999999999</v>
          </cell>
          <cell r="K103">
            <v>155.24</v>
          </cell>
          <cell r="L103">
            <v>181.85</v>
          </cell>
          <cell r="M103">
            <v>182.76</v>
          </cell>
          <cell r="N103">
            <v>222.2</v>
          </cell>
          <cell r="O103">
            <v>223.31</v>
          </cell>
          <cell r="Q103">
            <v>273.74</v>
          </cell>
          <cell r="R103">
            <v>333.63</v>
          </cell>
          <cell r="S103">
            <v>335.3</v>
          </cell>
          <cell r="T103">
            <v>430.09</v>
          </cell>
          <cell r="U103">
            <v>432.24</v>
          </cell>
          <cell r="V103">
            <v>540.28</v>
          </cell>
          <cell r="W103">
            <v>542.98</v>
          </cell>
          <cell r="X103">
            <v>691.12</v>
          </cell>
          <cell r="Y103">
            <v>694.57</v>
          </cell>
          <cell r="Z103">
            <v>21</v>
          </cell>
        </row>
        <row r="104">
          <cell r="A104">
            <v>22</v>
          </cell>
          <cell r="B104">
            <v>79.819999999999993</v>
          </cell>
          <cell r="C104">
            <v>80.218999999999994</v>
          </cell>
          <cell r="D104">
            <v>93.42</v>
          </cell>
          <cell r="E104">
            <v>93.887</v>
          </cell>
          <cell r="F104">
            <v>109.79</v>
          </cell>
          <cell r="G104">
            <v>110.34</v>
          </cell>
          <cell r="H104">
            <v>129.59</v>
          </cell>
          <cell r="I104">
            <v>130.24</v>
          </cell>
          <cell r="K104">
            <v>155.24</v>
          </cell>
          <cell r="L104">
            <v>183.35</v>
          </cell>
          <cell r="M104">
            <v>184.27</v>
          </cell>
          <cell r="N104">
            <v>224.94</v>
          </cell>
          <cell r="O104">
            <v>226.07</v>
          </cell>
          <cell r="P104">
            <v>274.61</v>
          </cell>
          <cell r="Q104">
            <v>275.98</v>
          </cell>
          <cell r="R104">
            <v>337.19</v>
          </cell>
          <cell r="S104">
            <v>338.88</v>
          </cell>
          <cell r="U104">
            <v>432.24</v>
          </cell>
          <cell r="V104">
            <v>546.21</v>
          </cell>
          <cell r="W104">
            <v>548.94000000000005</v>
          </cell>
          <cell r="X104">
            <v>700.8</v>
          </cell>
          <cell r="Y104">
            <v>704.31</v>
          </cell>
          <cell r="Z104">
            <v>22</v>
          </cell>
        </row>
        <row r="105">
          <cell r="A105">
            <v>23</v>
          </cell>
          <cell r="C105">
            <v>80.218999999999994</v>
          </cell>
          <cell r="D105">
            <v>94.32</v>
          </cell>
          <cell r="E105">
            <v>94.792000000000002</v>
          </cell>
          <cell r="F105">
            <v>110.51</v>
          </cell>
          <cell r="G105">
            <v>111.06</v>
          </cell>
          <cell r="I105">
            <v>130.24</v>
          </cell>
          <cell r="J105">
            <v>155.84</v>
          </cell>
          <cell r="K105">
            <v>156.62</v>
          </cell>
          <cell r="L105">
            <v>184.87</v>
          </cell>
          <cell r="M105">
            <v>185.79</v>
          </cell>
          <cell r="O105">
            <v>226.07</v>
          </cell>
          <cell r="P105">
            <v>276.8</v>
          </cell>
          <cell r="Q105">
            <v>278.18</v>
          </cell>
          <cell r="R105">
            <v>340.79</v>
          </cell>
          <cell r="S105">
            <v>342.5</v>
          </cell>
          <cell r="U105">
            <v>432.24</v>
          </cell>
          <cell r="V105">
            <v>552.21</v>
          </cell>
          <cell r="W105">
            <v>554.97</v>
          </cell>
          <cell r="X105">
            <v>710.63</v>
          </cell>
          <cell r="Y105">
            <v>714.18</v>
          </cell>
          <cell r="Z105">
            <v>23</v>
          </cell>
        </row>
        <row r="106">
          <cell r="A106">
            <v>24</v>
          </cell>
          <cell r="C106">
            <v>80.218999999999994</v>
          </cell>
          <cell r="D106">
            <v>95.23</v>
          </cell>
          <cell r="E106">
            <v>95.706000000000003</v>
          </cell>
          <cell r="F106">
            <v>111.23</v>
          </cell>
          <cell r="G106">
            <v>111.79</v>
          </cell>
          <cell r="I106">
            <v>130.24</v>
          </cell>
          <cell r="J106">
            <v>157.13999999999999</v>
          </cell>
          <cell r="K106">
            <v>157.93</v>
          </cell>
          <cell r="L106">
            <v>186.61</v>
          </cell>
          <cell r="M106">
            <v>187.55</v>
          </cell>
          <cell r="O106">
            <v>226.07</v>
          </cell>
          <cell r="P106">
            <v>279</v>
          </cell>
          <cell r="Q106">
            <v>280.39999999999998</v>
          </cell>
          <cell r="S106">
            <v>342.5</v>
          </cell>
          <cell r="T106">
            <v>436.01</v>
          </cell>
          <cell r="U106">
            <v>438.19</v>
          </cell>
          <cell r="V106">
            <v>558.27</v>
          </cell>
          <cell r="W106">
            <v>561.07000000000005</v>
          </cell>
          <cell r="Y106">
            <v>714.18</v>
          </cell>
          <cell r="Z106">
            <v>24</v>
          </cell>
        </row>
        <row r="107">
          <cell r="A107">
            <v>25</v>
          </cell>
          <cell r="B107">
            <v>80.418999999999997</v>
          </cell>
          <cell r="C107">
            <v>80.820999999999998</v>
          </cell>
          <cell r="D107">
            <v>96.147000000000006</v>
          </cell>
          <cell r="E107">
            <v>96.628</v>
          </cell>
          <cell r="F107">
            <v>111.92</v>
          </cell>
          <cell r="G107">
            <v>112.47</v>
          </cell>
          <cell r="H107">
            <v>130.88999999999999</v>
          </cell>
          <cell r="I107">
            <v>131.54</v>
          </cell>
          <cell r="J107">
            <v>158.46</v>
          </cell>
          <cell r="K107">
            <v>159.25</v>
          </cell>
          <cell r="M107">
            <v>187.55</v>
          </cell>
          <cell r="N107">
            <v>227.73</v>
          </cell>
          <cell r="O107">
            <v>228.87</v>
          </cell>
          <cell r="P107">
            <v>281.23</v>
          </cell>
          <cell r="Q107">
            <v>282.64</v>
          </cell>
          <cell r="S107">
            <v>342.5</v>
          </cell>
          <cell r="T107">
            <v>442.27</v>
          </cell>
          <cell r="U107">
            <v>444.48</v>
          </cell>
          <cell r="V107">
            <v>564.41</v>
          </cell>
          <cell r="W107">
            <v>567.23</v>
          </cell>
          <cell r="Y107">
            <v>714.18</v>
          </cell>
          <cell r="Z107">
            <v>25</v>
          </cell>
        </row>
        <row r="108">
          <cell r="A108">
            <v>26</v>
          </cell>
          <cell r="B108">
            <v>81.054000000000002</v>
          </cell>
          <cell r="C108">
            <v>81.459000000000003</v>
          </cell>
          <cell r="D108">
            <v>97.073999999999998</v>
          </cell>
          <cell r="E108">
            <v>97.558999999999997</v>
          </cell>
          <cell r="G108">
            <v>112.47</v>
          </cell>
          <cell r="H108">
            <v>132.33000000000001</v>
          </cell>
          <cell r="I108">
            <v>132.99</v>
          </cell>
          <cell r="J108">
            <v>159.78</v>
          </cell>
          <cell r="K108">
            <v>160.58000000000001</v>
          </cell>
          <cell r="M108">
            <v>187.55</v>
          </cell>
          <cell r="N108">
            <v>230.68</v>
          </cell>
          <cell r="O108">
            <v>231.83</v>
          </cell>
          <cell r="P108">
            <v>283.64999999999998</v>
          </cell>
          <cell r="Q108">
            <v>285.07</v>
          </cell>
          <cell r="R108">
            <v>344.5</v>
          </cell>
          <cell r="S108">
            <v>346.22</v>
          </cell>
          <cell r="T108">
            <v>448.62</v>
          </cell>
          <cell r="U108">
            <v>450.86</v>
          </cell>
          <cell r="W108">
            <v>567.23</v>
          </cell>
          <cell r="X108">
            <v>720.59</v>
          </cell>
          <cell r="Y108">
            <v>724.19</v>
          </cell>
          <cell r="Z108">
            <v>26</v>
          </cell>
        </row>
        <row r="109">
          <cell r="A109">
            <v>27</v>
          </cell>
          <cell r="B109">
            <v>81.694000000000003</v>
          </cell>
          <cell r="C109">
            <v>82.102000000000004</v>
          </cell>
          <cell r="E109">
            <v>97.558999999999997</v>
          </cell>
          <cell r="G109">
            <v>112.47</v>
          </cell>
          <cell r="H109">
            <v>133.79</v>
          </cell>
          <cell r="I109">
            <v>134.46</v>
          </cell>
          <cell r="J109">
            <v>160.44999999999999</v>
          </cell>
          <cell r="K109">
            <v>161.25</v>
          </cell>
          <cell r="L109">
            <v>188.38</v>
          </cell>
          <cell r="M109">
            <v>189.32</v>
          </cell>
          <cell r="N109">
            <v>233.85</v>
          </cell>
          <cell r="O109">
            <v>235.02</v>
          </cell>
          <cell r="Q109">
            <v>285.07</v>
          </cell>
          <cell r="R109">
            <v>348.28</v>
          </cell>
          <cell r="S109">
            <v>350.02</v>
          </cell>
          <cell r="T109">
            <v>455.02</v>
          </cell>
          <cell r="U109">
            <v>457.29</v>
          </cell>
          <cell r="W109">
            <v>567.23</v>
          </cell>
          <cell r="X109">
            <v>731.07</v>
          </cell>
          <cell r="Y109">
            <v>734.73</v>
          </cell>
          <cell r="Z109">
            <v>27</v>
          </cell>
        </row>
        <row r="110">
          <cell r="A110">
            <v>28</v>
          </cell>
          <cell r="B110">
            <v>82.337999999999994</v>
          </cell>
          <cell r="C110">
            <v>82.75</v>
          </cell>
          <cell r="E110">
            <v>97.558999999999997</v>
          </cell>
          <cell r="F110">
            <v>112.6</v>
          </cell>
          <cell r="G110">
            <v>113.16</v>
          </cell>
          <cell r="H110">
            <v>135.27000000000001</v>
          </cell>
          <cell r="I110">
            <v>135.94</v>
          </cell>
          <cell r="K110">
            <v>161.25</v>
          </cell>
          <cell r="L110">
            <v>190.16</v>
          </cell>
          <cell r="M110">
            <v>191.11</v>
          </cell>
          <cell r="N110">
            <v>237.17</v>
          </cell>
          <cell r="O110">
            <v>238.35</v>
          </cell>
          <cell r="Q110">
            <v>285.07</v>
          </cell>
          <cell r="R110">
            <v>352.1</v>
          </cell>
          <cell r="S110">
            <v>353.86</v>
          </cell>
          <cell r="T110">
            <v>461.04</v>
          </cell>
          <cell r="U110">
            <v>463.34</v>
          </cell>
          <cell r="V110">
            <v>570.61</v>
          </cell>
          <cell r="W110">
            <v>573.46</v>
          </cell>
          <cell r="X110">
            <v>741.71</v>
          </cell>
          <cell r="Y110">
            <v>745.42</v>
          </cell>
          <cell r="Z110">
            <v>28</v>
          </cell>
        </row>
        <row r="111">
          <cell r="A111">
            <v>29</v>
          </cell>
          <cell r="B111">
            <v>82.988</v>
          </cell>
          <cell r="C111">
            <v>83.403000000000006</v>
          </cell>
          <cell r="D111">
            <v>98.009</v>
          </cell>
          <cell r="E111">
            <v>98.448999999999998</v>
          </cell>
          <cell r="F111">
            <v>113.29</v>
          </cell>
          <cell r="G111">
            <v>113.85</v>
          </cell>
          <cell r="H111">
            <v>136.75</v>
          </cell>
          <cell r="I111">
            <v>137.44</v>
          </cell>
          <cell r="K111">
            <v>161.25</v>
          </cell>
          <cell r="L111">
            <v>191.96</v>
          </cell>
          <cell r="M111">
            <v>192.92</v>
          </cell>
          <cell r="N111">
            <v>240.53</v>
          </cell>
          <cell r="O111">
            <v>241.73</v>
          </cell>
          <cell r="P111">
            <v>286.08999999999997</v>
          </cell>
          <cell r="Q111">
            <v>287.52</v>
          </cell>
          <cell r="R111">
            <v>356.9</v>
          </cell>
          <cell r="S111">
            <v>358.68</v>
          </cell>
          <cell r="U111">
            <v>463.34</v>
          </cell>
          <cell r="V111">
            <v>576.87</v>
          </cell>
          <cell r="W111">
            <v>579.76</v>
          </cell>
          <cell r="X111">
            <v>752.79</v>
          </cell>
          <cell r="Y111">
            <v>756.55</v>
          </cell>
          <cell r="Z111">
            <v>29</v>
          </cell>
        </row>
        <row r="112">
          <cell r="A112">
            <v>30</v>
          </cell>
          <cell r="C112">
            <v>83.403000000000006</v>
          </cell>
          <cell r="F112">
            <v>113.98</v>
          </cell>
          <cell r="G112">
            <v>114.55</v>
          </cell>
          <cell r="I112">
            <v>137.44</v>
          </cell>
          <cell r="K112">
            <v>161.25</v>
          </cell>
          <cell r="L112">
            <v>193.66</v>
          </cell>
          <cell r="M112">
            <v>194.63</v>
          </cell>
          <cell r="O112">
            <v>241.73</v>
          </cell>
          <cell r="P112">
            <v>288.55</v>
          </cell>
          <cell r="Q112">
            <v>289.99</v>
          </cell>
          <cell r="R112">
            <v>361.17</v>
          </cell>
          <cell r="S112">
            <v>362.98</v>
          </cell>
          <cell r="U112">
            <v>463.34</v>
          </cell>
          <cell r="V112">
            <v>585.15</v>
          </cell>
          <cell r="W112">
            <v>588.07000000000005</v>
          </cell>
          <cell r="Y112">
            <v>765.3</v>
          </cell>
          <cell r="Z112">
            <v>30</v>
          </cell>
        </row>
        <row r="113">
          <cell r="A113">
            <v>31</v>
          </cell>
          <cell r="C113">
            <v>83.403000000000006</v>
          </cell>
          <cell r="G113">
            <v>114.55</v>
          </cell>
          <cell r="J113">
            <v>161.88</v>
          </cell>
          <cell r="K113">
            <v>162.69</v>
          </cell>
          <cell r="O113">
            <v>241.73</v>
          </cell>
          <cell r="P113">
            <v>291.02999999999997</v>
          </cell>
          <cell r="Q113">
            <v>292.49</v>
          </cell>
          <cell r="U113">
            <v>463.34</v>
          </cell>
          <cell r="Y113">
            <v>765.3</v>
          </cell>
          <cell r="Z113">
            <v>31</v>
          </cell>
        </row>
        <row r="114">
          <cell r="A114" t="str">
            <v>MEDIA  POND.</v>
          </cell>
          <cell r="C114">
            <v>77.384580645161279</v>
          </cell>
          <cell r="E114">
            <v>91.136620689655203</v>
          </cell>
          <cell r="G114">
            <v>107.3838064516129</v>
          </cell>
          <cell r="I114">
            <v>124.85266666666665</v>
          </cell>
          <cell r="K114">
            <v>150.87709677419349</v>
          </cell>
          <cell r="M114">
            <v>177.88433333333333</v>
          </cell>
          <cell r="O114">
            <v>216.04290322580638</v>
          </cell>
          <cell r="Q114">
            <v>267.6625806451612</v>
          </cell>
          <cell r="S114">
            <v>323.40500000000003</v>
          </cell>
          <cell r="U114">
            <v>411.74580645161291</v>
          </cell>
          <cell r="W114">
            <v>525.8506666666666</v>
          </cell>
          <cell r="Y114">
            <v>669.6745161290321</v>
          </cell>
        </row>
        <row r="117">
          <cell r="E117" t="str">
            <v>COTACOES DO DOLAR RELATIVO AO ANO DE 1989</v>
          </cell>
        </row>
        <row r="118">
          <cell r="M118" t="str">
            <v>REVISADO EM 27/11/97</v>
          </cell>
        </row>
        <row r="119">
          <cell r="B119" t="str">
            <v xml:space="preserve">    JANEIRO/89</v>
          </cell>
          <cell r="D119" t="str">
            <v xml:space="preserve">   FEVEREIRO/89</v>
          </cell>
          <cell r="F119" t="str">
            <v xml:space="preserve">    MARCO/89</v>
          </cell>
          <cell r="H119" t="str">
            <v xml:space="preserve">     ABRIL/89</v>
          </cell>
          <cell r="J119" t="str">
            <v xml:space="preserve">     MAIO/89</v>
          </cell>
          <cell r="L119" t="str">
            <v xml:space="preserve">    JUNHO/89</v>
          </cell>
          <cell r="N119" t="str">
            <v xml:space="preserve">    JULHO/89</v>
          </cell>
          <cell r="P119" t="str">
            <v xml:space="preserve">    AGOSTO/89</v>
          </cell>
          <cell r="R119" t="str">
            <v xml:space="preserve">   SETEMBRO/89</v>
          </cell>
          <cell r="T119" t="str">
            <v xml:space="preserve">    OUTUBRO/89</v>
          </cell>
          <cell r="V119" t="str">
            <v xml:space="preserve">   NOVEMBRO/89</v>
          </cell>
          <cell r="X119" t="str">
            <v xml:space="preserve">   DEZEMBRO/89</v>
          </cell>
        </row>
        <row r="120">
          <cell r="A120" t="str">
            <v>DIA</v>
          </cell>
          <cell r="B120" t="str">
            <v>COMPRA</v>
          </cell>
          <cell r="C120" t="str">
            <v>VENDA</v>
          </cell>
          <cell r="D120" t="str">
            <v>COMPRA</v>
          </cell>
          <cell r="E120" t="str">
            <v>VENDA</v>
          </cell>
          <cell r="F120" t="str">
            <v>COMPRA</v>
          </cell>
          <cell r="G120" t="str">
            <v>VENDA</v>
          </cell>
          <cell r="H120" t="str">
            <v>COMPRA</v>
          </cell>
          <cell r="I120" t="str">
            <v>VENDA</v>
          </cell>
          <cell r="J120" t="str">
            <v>COMPRA</v>
          </cell>
          <cell r="K120" t="str">
            <v>VENDA</v>
          </cell>
          <cell r="L120" t="str">
            <v>COMPRA</v>
          </cell>
          <cell r="M120" t="str">
            <v>VENDA</v>
          </cell>
          <cell r="N120" t="str">
            <v>COMPRA</v>
          </cell>
          <cell r="O120" t="str">
            <v>VENDA</v>
          </cell>
          <cell r="P120" t="str">
            <v>COMPRA</v>
          </cell>
          <cell r="Q120" t="str">
            <v>VENDA</v>
          </cell>
          <cell r="R120" t="str">
            <v>COMPRA</v>
          </cell>
          <cell r="S120" t="str">
            <v>VENDA</v>
          </cell>
          <cell r="T120" t="str">
            <v>COMPRA</v>
          </cell>
          <cell r="U120" t="str">
            <v>VENDA</v>
          </cell>
          <cell r="V120" t="str">
            <v>COMPRA</v>
          </cell>
          <cell r="W120" t="str">
            <v>VENDA</v>
          </cell>
          <cell r="X120" t="str">
            <v>COMPRA</v>
          </cell>
          <cell r="Y120" t="str">
            <v>VENDA</v>
          </cell>
        </row>
        <row r="121">
          <cell r="A121">
            <v>1</v>
          </cell>
          <cell r="B121">
            <v>0</v>
          </cell>
          <cell r="C121">
            <v>765.3</v>
          </cell>
          <cell r="D121">
            <v>0.995</v>
          </cell>
          <cell r="E121">
            <v>1</v>
          </cell>
          <cell r="F121">
            <v>0.995</v>
          </cell>
          <cell r="G121">
            <v>1</v>
          </cell>
          <cell r="L121">
            <v>1.1639999999999999</v>
          </cell>
          <cell r="M121">
            <v>1.17</v>
          </cell>
          <cell r="P121">
            <v>2.1779999999999999</v>
          </cell>
          <cell r="Q121">
            <v>2.1890000000000001</v>
          </cell>
          <cell r="R121">
            <v>2.8239999999999998</v>
          </cell>
          <cell r="S121">
            <v>2.8380000000000001</v>
          </cell>
          <cell r="V121">
            <v>5.2830000000000004</v>
          </cell>
          <cell r="W121">
            <v>5.3090000000000002</v>
          </cell>
          <cell r="X121">
            <v>7.4690000000000003</v>
          </cell>
          <cell r="Y121">
            <v>7.5069999999999997</v>
          </cell>
          <cell r="Z121">
            <v>1</v>
          </cell>
        </row>
        <row r="122">
          <cell r="A122">
            <v>2</v>
          </cell>
          <cell r="B122">
            <v>761.49</v>
          </cell>
          <cell r="C122">
            <v>765.3</v>
          </cell>
          <cell r="D122">
            <v>0.995</v>
          </cell>
          <cell r="E122">
            <v>1</v>
          </cell>
          <cell r="F122">
            <v>0.995</v>
          </cell>
          <cell r="G122">
            <v>1</v>
          </cell>
          <cell r="J122">
            <v>1.0269999999999999</v>
          </cell>
          <cell r="K122">
            <v>1.032</v>
          </cell>
          <cell r="L122">
            <v>1.1639999999999999</v>
          </cell>
          <cell r="M122">
            <v>1.17</v>
          </cell>
          <cell r="P122">
            <v>2.2010000000000001</v>
          </cell>
          <cell r="Q122">
            <v>2.2120000000000002</v>
          </cell>
          <cell r="T122">
            <v>3.8340000000000001</v>
          </cell>
          <cell r="U122">
            <v>3.8530000000000002</v>
          </cell>
          <cell r="Y122">
            <v>7.5069999999999997</v>
          </cell>
          <cell r="Z122">
            <v>2</v>
          </cell>
        </row>
        <row r="123">
          <cell r="A123">
            <v>3</v>
          </cell>
          <cell r="B123">
            <v>770.36</v>
          </cell>
          <cell r="C123">
            <v>774.21</v>
          </cell>
          <cell r="D123">
            <v>0.995</v>
          </cell>
          <cell r="E123">
            <v>1</v>
          </cell>
          <cell r="F123">
            <v>0.995</v>
          </cell>
          <cell r="G123">
            <v>1</v>
          </cell>
          <cell r="J123">
            <v>1.0269999999999999</v>
          </cell>
          <cell r="K123">
            <v>1.032</v>
          </cell>
          <cell r="N123">
            <v>1.6930000000000001</v>
          </cell>
          <cell r="O123">
            <v>1.7010000000000001</v>
          </cell>
          <cell r="P123">
            <v>2.2240000000000002</v>
          </cell>
          <cell r="Q123">
            <v>2.2349999999999999</v>
          </cell>
          <cell r="T123">
            <v>3.89</v>
          </cell>
          <cell r="U123">
            <v>3.91</v>
          </cell>
          <cell r="V123">
            <v>5.3680000000000003</v>
          </cell>
          <cell r="W123">
            <v>5.3940000000000001</v>
          </cell>
          <cell r="Y123">
            <v>7.5069999999999997</v>
          </cell>
          <cell r="Z123">
            <v>3</v>
          </cell>
        </row>
        <row r="124">
          <cell r="A124">
            <v>4</v>
          </cell>
          <cell r="B124">
            <v>779.33</v>
          </cell>
          <cell r="C124">
            <v>783.23</v>
          </cell>
          <cell r="E124">
            <v>1</v>
          </cell>
          <cell r="G124">
            <v>1</v>
          </cell>
          <cell r="H124">
            <v>0.995</v>
          </cell>
          <cell r="I124">
            <v>1</v>
          </cell>
          <cell r="J124">
            <v>1.0269999999999999</v>
          </cell>
          <cell r="K124">
            <v>1.032</v>
          </cell>
          <cell r="N124">
            <v>1.7110000000000001</v>
          </cell>
          <cell r="O124">
            <v>1.72</v>
          </cell>
          <cell r="P124">
            <v>2.2480000000000002</v>
          </cell>
          <cell r="Q124">
            <v>2.2589999999999999</v>
          </cell>
          <cell r="R124">
            <v>2.863</v>
          </cell>
          <cell r="S124">
            <v>2.8769999999999998</v>
          </cell>
          <cell r="T124">
            <v>3.948</v>
          </cell>
          <cell r="U124">
            <v>3.968</v>
          </cell>
          <cell r="X124">
            <v>7.633</v>
          </cell>
          <cell r="Y124">
            <v>7.6710000000000003</v>
          </cell>
          <cell r="Z124">
            <v>4</v>
          </cell>
        </row>
        <row r="125">
          <cell r="A125">
            <v>5</v>
          </cell>
          <cell r="B125">
            <v>788.41</v>
          </cell>
          <cell r="C125">
            <v>792.35</v>
          </cell>
          <cell r="E125">
            <v>1</v>
          </cell>
          <cell r="G125">
            <v>1</v>
          </cell>
          <cell r="H125">
            <v>0.995</v>
          </cell>
          <cell r="I125">
            <v>1</v>
          </cell>
          <cell r="J125">
            <v>1.048</v>
          </cell>
          <cell r="K125">
            <v>1.0529999999999999</v>
          </cell>
          <cell r="L125">
            <v>1.1639999999999999</v>
          </cell>
          <cell r="M125">
            <v>1.17</v>
          </cell>
          <cell r="N125">
            <v>1.73</v>
          </cell>
          <cell r="O125">
            <v>1.7390000000000001</v>
          </cell>
          <cell r="R125">
            <v>2.9020000000000001</v>
          </cell>
          <cell r="S125">
            <v>2.9159999999999999</v>
          </cell>
          <cell r="T125">
            <v>4.0069999999999997</v>
          </cell>
          <cell r="U125">
            <v>4.0270000000000001</v>
          </cell>
          <cell r="X125">
            <v>7.7759999999999998</v>
          </cell>
          <cell r="Y125">
            <v>7.8150000000000004</v>
          </cell>
          <cell r="Z125">
            <v>5</v>
          </cell>
        </row>
        <row r="126">
          <cell r="A126">
            <v>6</v>
          </cell>
          <cell r="B126">
            <v>797.59</v>
          </cell>
          <cell r="C126">
            <v>801.58</v>
          </cell>
          <cell r="E126">
            <v>1</v>
          </cell>
          <cell r="F126">
            <v>0.995</v>
          </cell>
          <cell r="G126">
            <v>1</v>
          </cell>
          <cell r="H126">
            <v>0.995</v>
          </cell>
          <cell r="I126">
            <v>1</v>
          </cell>
          <cell r="L126">
            <v>1.2110000000000001</v>
          </cell>
          <cell r="M126">
            <v>1.2170000000000001</v>
          </cell>
          <cell r="N126">
            <v>1.75</v>
          </cell>
          <cell r="O126">
            <v>1.758</v>
          </cell>
          <cell r="R126">
            <v>2.9409999999999998</v>
          </cell>
          <cell r="S126">
            <v>2.956</v>
          </cell>
          <cell r="T126">
            <v>4.0670000000000002</v>
          </cell>
          <cell r="U126">
            <v>4.0869999999999997</v>
          </cell>
          <cell r="V126">
            <v>5.4539999999999997</v>
          </cell>
          <cell r="W126">
            <v>5.4809999999999999</v>
          </cell>
          <cell r="X126">
            <v>7.9219999999999997</v>
          </cell>
          <cell r="Y126">
            <v>7.9619999999999997</v>
          </cell>
          <cell r="Z126">
            <v>6</v>
          </cell>
        </row>
        <row r="127">
          <cell r="A127">
            <v>7</v>
          </cell>
          <cell r="C127">
            <v>801.58</v>
          </cell>
          <cell r="E127">
            <v>1</v>
          </cell>
          <cell r="F127">
            <v>0.995</v>
          </cell>
          <cell r="G127">
            <v>1</v>
          </cell>
          <cell r="H127">
            <v>0.995</v>
          </cell>
          <cell r="I127">
            <v>1</v>
          </cell>
          <cell r="L127">
            <v>1.2110000000000001</v>
          </cell>
          <cell r="M127">
            <v>1.2170000000000001</v>
          </cell>
          <cell r="N127">
            <v>1.768</v>
          </cell>
          <cell r="O127">
            <v>1.7769999999999999</v>
          </cell>
          <cell r="P127">
            <v>2.2719999999999998</v>
          </cell>
          <cell r="Q127">
            <v>2.2829999999999999</v>
          </cell>
          <cell r="V127">
            <v>5.5419999999999998</v>
          </cell>
          <cell r="W127">
            <v>5.57</v>
          </cell>
          <cell r="X127">
            <v>8.0709999999999997</v>
          </cell>
          <cell r="Y127">
            <v>8.1120000000000001</v>
          </cell>
          <cell r="Z127">
            <v>7</v>
          </cell>
        </row>
        <row r="128">
          <cell r="A128">
            <v>8</v>
          </cell>
          <cell r="C128">
            <v>801.58</v>
          </cell>
          <cell r="D128">
            <v>0.995</v>
          </cell>
          <cell r="E128">
            <v>1</v>
          </cell>
          <cell r="F128">
            <v>0.995</v>
          </cell>
          <cell r="G128">
            <v>1</v>
          </cell>
          <cell r="J128">
            <v>1.048</v>
          </cell>
          <cell r="K128">
            <v>1.0529999999999999</v>
          </cell>
          <cell r="L128">
            <v>1.2110000000000001</v>
          </cell>
          <cell r="M128">
            <v>1.2170000000000001</v>
          </cell>
          <cell r="P128">
            <v>2.2959999999999998</v>
          </cell>
          <cell r="Q128">
            <v>2.3069999999999999</v>
          </cell>
          <cell r="R128">
            <v>2.9830000000000001</v>
          </cell>
          <cell r="S128">
            <v>2.9980000000000002</v>
          </cell>
          <cell r="V128">
            <v>5.6319999999999997</v>
          </cell>
          <cell r="W128">
            <v>5.6609999999999996</v>
          </cell>
          <cell r="X128">
            <v>8.2240000000000002</v>
          </cell>
          <cell r="Y128">
            <v>8.2650000000000006</v>
          </cell>
          <cell r="Z128">
            <v>8</v>
          </cell>
        </row>
        <row r="129">
          <cell r="A129">
            <v>9</v>
          </cell>
          <cell r="B129">
            <v>806.88</v>
          </cell>
          <cell r="C129">
            <v>810.92</v>
          </cell>
          <cell r="D129">
            <v>0.995</v>
          </cell>
          <cell r="E129">
            <v>1</v>
          </cell>
          <cell r="F129">
            <v>0.995</v>
          </cell>
          <cell r="G129">
            <v>1</v>
          </cell>
          <cell r="J129">
            <v>1.048</v>
          </cell>
          <cell r="K129">
            <v>1.0529999999999999</v>
          </cell>
          <cell r="L129">
            <v>1.2470000000000001</v>
          </cell>
          <cell r="M129">
            <v>1.254</v>
          </cell>
          <cell r="P129">
            <v>2.3199999999999998</v>
          </cell>
          <cell r="Q129">
            <v>2.3319999999999999</v>
          </cell>
          <cell r="V129">
            <v>5.7240000000000002</v>
          </cell>
          <cell r="W129">
            <v>5.7530000000000001</v>
          </cell>
          <cell r="Y129">
            <v>8.2650000000000006</v>
          </cell>
          <cell r="Z129">
            <v>9</v>
          </cell>
        </row>
        <row r="130">
          <cell r="A130">
            <v>10</v>
          </cell>
          <cell r="B130">
            <v>816.28</v>
          </cell>
          <cell r="C130">
            <v>820.36</v>
          </cell>
          <cell r="D130">
            <v>0.995</v>
          </cell>
          <cell r="E130">
            <v>1</v>
          </cell>
          <cell r="F130">
            <v>0.995</v>
          </cell>
          <cell r="G130">
            <v>1</v>
          </cell>
          <cell r="H130">
            <v>0.995</v>
          </cell>
          <cell r="I130">
            <v>1</v>
          </cell>
          <cell r="J130">
            <v>1.048</v>
          </cell>
          <cell r="K130">
            <v>1.0529999999999999</v>
          </cell>
          <cell r="N130">
            <v>1.788</v>
          </cell>
          <cell r="O130">
            <v>1.7969999999999999</v>
          </cell>
          <cell r="P130">
            <v>2.3450000000000002</v>
          </cell>
          <cell r="Q130">
            <v>2.3570000000000002</v>
          </cell>
          <cell r="T130">
            <v>4.1280000000000001</v>
          </cell>
          <cell r="U130">
            <v>4.1479999999999997</v>
          </cell>
          <cell r="V130">
            <v>5.82</v>
          </cell>
          <cell r="W130">
            <v>5.85</v>
          </cell>
          <cell r="Y130">
            <v>8.2650000000000006</v>
          </cell>
          <cell r="Z130">
            <v>10</v>
          </cell>
        </row>
        <row r="131">
          <cell r="A131">
            <v>11</v>
          </cell>
          <cell r="B131">
            <v>825.78</v>
          </cell>
          <cell r="C131">
            <v>829.91</v>
          </cell>
          <cell r="E131">
            <v>1</v>
          </cell>
          <cell r="G131">
            <v>1</v>
          </cell>
          <cell r="H131">
            <v>0.995</v>
          </cell>
          <cell r="I131">
            <v>1</v>
          </cell>
          <cell r="J131">
            <v>1.048</v>
          </cell>
          <cell r="K131">
            <v>1.0529999999999999</v>
          </cell>
          <cell r="N131">
            <v>1.8080000000000001</v>
          </cell>
          <cell r="O131">
            <v>1.8169999999999999</v>
          </cell>
          <cell r="P131">
            <v>2.37</v>
          </cell>
          <cell r="Q131">
            <v>2.3820000000000001</v>
          </cell>
          <cell r="R131">
            <v>3.0249999999999999</v>
          </cell>
          <cell r="S131">
            <v>3.04</v>
          </cell>
          <cell r="T131">
            <v>4.1890000000000001</v>
          </cell>
          <cell r="U131">
            <v>4.21</v>
          </cell>
          <cell r="X131">
            <v>8.3789999999999996</v>
          </cell>
          <cell r="Y131">
            <v>8.4209999999999994</v>
          </cell>
          <cell r="Z131">
            <v>11</v>
          </cell>
        </row>
        <row r="132">
          <cell r="A132">
            <v>12</v>
          </cell>
          <cell r="B132">
            <v>835.4</v>
          </cell>
          <cell r="C132">
            <v>839.58</v>
          </cell>
          <cell r="E132">
            <v>1</v>
          </cell>
          <cell r="G132">
            <v>1</v>
          </cell>
          <cell r="H132">
            <v>0.995</v>
          </cell>
          <cell r="I132">
            <v>1</v>
          </cell>
          <cell r="J132">
            <v>1.095</v>
          </cell>
          <cell r="K132">
            <v>1.1000000000000001</v>
          </cell>
          <cell r="L132">
            <v>1.2470000000000001</v>
          </cell>
          <cell r="M132">
            <v>1.254</v>
          </cell>
          <cell r="N132">
            <v>1.829</v>
          </cell>
          <cell r="O132">
            <v>1.8380000000000001</v>
          </cell>
          <cell r="R132">
            <v>3.0680000000000001</v>
          </cell>
          <cell r="S132">
            <v>3.0830000000000002</v>
          </cell>
          <cell r="T132">
            <v>4.2519999999999998</v>
          </cell>
          <cell r="U132">
            <v>4.2729999999999997</v>
          </cell>
          <cell r="X132">
            <v>8.5489999999999995</v>
          </cell>
          <cell r="Y132">
            <v>8.5920000000000005</v>
          </cell>
          <cell r="Z132">
            <v>12</v>
          </cell>
        </row>
        <row r="133">
          <cell r="A133">
            <v>13</v>
          </cell>
          <cell r="B133">
            <v>845.13</v>
          </cell>
          <cell r="C133">
            <v>849.36</v>
          </cell>
          <cell r="D133">
            <v>0.995</v>
          </cell>
          <cell r="E133">
            <v>1</v>
          </cell>
          <cell r="F133">
            <v>0.995</v>
          </cell>
          <cell r="G133">
            <v>1</v>
          </cell>
          <cell r="H133">
            <v>0.995</v>
          </cell>
          <cell r="I133">
            <v>1</v>
          </cell>
          <cell r="L133">
            <v>1.3160000000000001</v>
          </cell>
          <cell r="M133">
            <v>1.3220000000000001</v>
          </cell>
          <cell r="N133">
            <v>1.851</v>
          </cell>
          <cell r="O133">
            <v>1.86</v>
          </cell>
          <cell r="R133">
            <v>3.1110000000000002</v>
          </cell>
          <cell r="S133">
            <v>3.1259999999999999</v>
          </cell>
          <cell r="T133">
            <v>4.3159999999999998</v>
          </cell>
          <cell r="U133">
            <v>4.3380000000000001</v>
          </cell>
          <cell r="V133">
            <v>5.9189999999999996</v>
          </cell>
          <cell r="W133">
            <v>5.9480000000000004</v>
          </cell>
          <cell r="X133">
            <v>8.7390000000000008</v>
          </cell>
          <cell r="Y133">
            <v>8.7829999999999995</v>
          </cell>
          <cell r="Z133">
            <v>13</v>
          </cell>
        </row>
        <row r="134">
          <cell r="A134">
            <v>14</v>
          </cell>
          <cell r="C134">
            <v>849.36</v>
          </cell>
          <cell r="D134">
            <v>0.995</v>
          </cell>
          <cell r="E134">
            <v>1</v>
          </cell>
          <cell r="F134">
            <v>0.995</v>
          </cell>
          <cell r="G134">
            <v>1</v>
          </cell>
          <cell r="H134">
            <v>0.995</v>
          </cell>
          <cell r="I134">
            <v>1</v>
          </cell>
          <cell r="L134">
            <v>1.3160000000000001</v>
          </cell>
          <cell r="M134">
            <v>1.3220000000000001</v>
          </cell>
          <cell r="N134">
            <v>1.873</v>
          </cell>
          <cell r="O134">
            <v>1.8819999999999999</v>
          </cell>
          <cell r="P134">
            <v>2.3969999999999998</v>
          </cell>
          <cell r="Q134">
            <v>2.4089999999999998</v>
          </cell>
          <cell r="R134">
            <v>3.1560000000000001</v>
          </cell>
          <cell r="S134">
            <v>3.1720000000000002</v>
          </cell>
          <cell r="V134">
            <v>6.0179999999999998</v>
          </cell>
          <cell r="W134">
            <v>6.048</v>
          </cell>
          <cell r="X134">
            <v>8.9329999999999998</v>
          </cell>
          <cell r="Y134">
            <v>8.9779999999999998</v>
          </cell>
          <cell r="Z134">
            <v>14</v>
          </cell>
        </row>
        <row r="135">
          <cell r="A135">
            <v>15</v>
          </cell>
          <cell r="C135">
            <v>849.36</v>
          </cell>
          <cell r="D135">
            <v>0.995</v>
          </cell>
          <cell r="E135">
            <v>1</v>
          </cell>
          <cell r="F135">
            <v>0.995</v>
          </cell>
          <cell r="G135">
            <v>1</v>
          </cell>
          <cell r="J135">
            <v>1.095</v>
          </cell>
          <cell r="K135">
            <v>1.1000000000000001</v>
          </cell>
          <cell r="L135">
            <v>1.341</v>
          </cell>
          <cell r="M135">
            <v>1.3480000000000001</v>
          </cell>
          <cell r="P135">
            <v>2.4239999999999999</v>
          </cell>
          <cell r="Q135">
            <v>2.4359999999999999</v>
          </cell>
          <cell r="R135">
            <v>3.2029999999999998</v>
          </cell>
          <cell r="S135">
            <v>3.2189999999999999</v>
          </cell>
          <cell r="X135">
            <v>9.1310000000000002</v>
          </cell>
          <cell r="Y135">
            <v>9.1769999999999996</v>
          </cell>
          <cell r="Z135">
            <v>15</v>
          </cell>
        </row>
        <row r="136">
          <cell r="A136">
            <v>16</v>
          </cell>
          <cell r="B136">
            <v>854.98</v>
          </cell>
          <cell r="C136">
            <v>859.5</v>
          </cell>
          <cell r="D136">
            <v>0.995</v>
          </cell>
          <cell r="E136">
            <v>1</v>
          </cell>
          <cell r="F136">
            <v>0.995</v>
          </cell>
          <cell r="G136">
            <v>1</v>
          </cell>
          <cell r="J136">
            <v>1.1160000000000001</v>
          </cell>
          <cell r="K136">
            <v>1.1220000000000001</v>
          </cell>
          <cell r="L136">
            <v>1.353</v>
          </cell>
          <cell r="M136">
            <v>1.36</v>
          </cell>
          <cell r="P136">
            <v>2.4510000000000001</v>
          </cell>
          <cell r="Q136">
            <v>2.464</v>
          </cell>
          <cell r="T136">
            <v>4.38</v>
          </cell>
          <cell r="U136">
            <v>4.4009999999999998</v>
          </cell>
          <cell r="V136">
            <v>6.1189999999999998</v>
          </cell>
          <cell r="W136">
            <v>6.15</v>
          </cell>
          <cell r="Y136">
            <v>9.1769999999999996</v>
          </cell>
          <cell r="Z136">
            <v>16</v>
          </cell>
        </row>
        <row r="137">
          <cell r="A137">
            <v>17</v>
          </cell>
          <cell r="B137">
            <v>0.995</v>
          </cell>
          <cell r="C137">
            <v>1</v>
          </cell>
          <cell r="D137">
            <v>0.995</v>
          </cell>
          <cell r="E137">
            <v>1</v>
          </cell>
          <cell r="F137">
            <v>0.995</v>
          </cell>
          <cell r="G137">
            <v>1</v>
          </cell>
          <cell r="J137">
            <v>1.1160000000000001</v>
          </cell>
          <cell r="K137">
            <v>1.1220000000000001</v>
          </cell>
          <cell r="N137">
            <v>1.895</v>
          </cell>
          <cell r="O137">
            <v>1.905</v>
          </cell>
          <cell r="P137">
            <v>2.48</v>
          </cell>
          <cell r="Q137">
            <v>2.492</v>
          </cell>
          <cell r="T137">
            <v>4.4429999999999996</v>
          </cell>
          <cell r="U137">
            <v>4.4649999999999999</v>
          </cell>
          <cell r="V137">
            <v>6.2240000000000002</v>
          </cell>
          <cell r="W137">
            <v>6.2549999999999999</v>
          </cell>
          <cell r="Y137">
            <v>9.1769999999999996</v>
          </cell>
          <cell r="Z137">
            <v>17</v>
          </cell>
        </row>
        <row r="138">
          <cell r="A138">
            <v>18</v>
          </cell>
          <cell r="B138">
            <v>0.995</v>
          </cell>
          <cell r="C138">
            <v>1</v>
          </cell>
          <cell r="E138">
            <v>1</v>
          </cell>
          <cell r="G138">
            <v>1</v>
          </cell>
          <cell r="H138">
            <v>1.0269999999999999</v>
          </cell>
          <cell r="I138">
            <v>1.032</v>
          </cell>
          <cell r="J138">
            <v>1.1160000000000001</v>
          </cell>
          <cell r="K138">
            <v>1.1220000000000001</v>
          </cell>
          <cell r="N138">
            <v>1.9179999999999999</v>
          </cell>
          <cell r="O138">
            <v>1.9279999999999999</v>
          </cell>
          <cell r="P138">
            <v>2.508</v>
          </cell>
          <cell r="Q138">
            <v>2.52</v>
          </cell>
          <cell r="R138">
            <v>3.2509999999999999</v>
          </cell>
          <cell r="S138">
            <v>3.2669999999999999</v>
          </cell>
          <cell r="T138">
            <v>4.508</v>
          </cell>
          <cell r="U138">
            <v>4.53</v>
          </cell>
          <cell r="X138">
            <v>9.3339999999999996</v>
          </cell>
          <cell r="Y138">
            <v>9.3810000000000002</v>
          </cell>
          <cell r="Z138">
            <v>18</v>
          </cell>
        </row>
        <row r="139">
          <cell r="A139">
            <v>19</v>
          </cell>
          <cell r="B139">
            <v>0.995</v>
          </cell>
          <cell r="C139">
            <v>1</v>
          </cell>
          <cell r="E139">
            <v>1</v>
          </cell>
          <cell r="G139">
            <v>1</v>
          </cell>
          <cell r="H139">
            <v>1.0269999999999999</v>
          </cell>
          <cell r="I139">
            <v>1.032</v>
          </cell>
          <cell r="J139">
            <v>1.1160000000000001</v>
          </cell>
          <cell r="K139">
            <v>1.1220000000000001</v>
          </cell>
          <cell r="L139">
            <v>1.3660000000000001</v>
          </cell>
          <cell r="M139">
            <v>1.3720000000000001</v>
          </cell>
          <cell r="N139">
            <v>1.9419999999999999</v>
          </cell>
          <cell r="O139">
            <v>1.9510000000000001</v>
          </cell>
          <cell r="R139">
            <v>3.2989999999999999</v>
          </cell>
          <cell r="S139">
            <v>3.3159999999999998</v>
          </cell>
          <cell r="T139">
            <v>4.5730000000000004</v>
          </cell>
          <cell r="U139">
            <v>4.5960000000000001</v>
          </cell>
          <cell r="X139">
            <v>9.5410000000000004</v>
          </cell>
          <cell r="Y139">
            <v>9.5890000000000004</v>
          </cell>
          <cell r="Z139">
            <v>19</v>
          </cell>
        </row>
        <row r="140">
          <cell r="A140">
            <v>20</v>
          </cell>
          <cell r="B140">
            <v>0.995</v>
          </cell>
          <cell r="C140">
            <v>1</v>
          </cell>
          <cell r="D140">
            <v>0.995</v>
          </cell>
          <cell r="E140">
            <v>1</v>
          </cell>
          <cell r="F140">
            <v>0.995</v>
          </cell>
          <cell r="G140">
            <v>1</v>
          </cell>
          <cell r="H140">
            <v>1.0269999999999999</v>
          </cell>
          <cell r="I140">
            <v>1.032</v>
          </cell>
          <cell r="L140">
            <v>1.3779999999999999</v>
          </cell>
          <cell r="M140">
            <v>1.385</v>
          </cell>
          <cell r="N140">
            <v>1.9650000000000001</v>
          </cell>
          <cell r="O140">
            <v>1.9750000000000001</v>
          </cell>
          <cell r="R140">
            <v>3.3490000000000002</v>
          </cell>
          <cell r="S140">
            <v>3.3650000000000002</v>
          </cell>
          <cell r="T140">
            <v>4.6399999999999997</v>
          </cell>
          <cell r="U140">
            <v>4.6630000000000003</v>
          </cell>
          <cell r="V140">
            <v>6.3310000000000004</v>
          </cell>
          <cell r="W140">
            <v>6.3620000000000001</v>
          </cell>
          <cell r="X140">
            <v>9.7959999999999994</v>
          </cell>
          <cell r="Y140">
            <v>9.8450000000000006</v>
          </cell>
          <cell r="Z140">
            <v>20</v>
          </cell>
        </row>
        <row r="141">
          <cell r="A141">
            <v>21</v>
          </cell>
          <cell r="C141">
            <v>1</v>
          </cell>
          <cell r="D141">
            <v>0.995</v>
          </cell>
          <cell r="E141">
            <v>1</v>
          </cell>
          <cell r="F141">
            <v>0.995</v>
          </cell>
          <cell r="G141">
            <v>1</v>
          </cell>
          <cell r="H141">
            <v>1.0269999999999999</v>
          </cell>
          <cell r="I141">
            <v>1.032</v>
          </cell>
          <cell r="L141">
            <v>1.391</v>
          </cell>
          <cell r="M141">
            <v>1.3979999999999999</v>
          </cell>
          <cell r="N141">
            <v>1.9890000000000001</v>
          </cell>
          <cell r="O141">
            <v>1.9990000000000001</v>
          </cell>
          <cell r="P141">
            <v>2.5369999999999999</v>
          </cell>
          <cell r="Q141">
            <v>2.5499999999999998</v>
          </cell>
          <cell r="R141">
            <v>3.3980000000000001</v>
          </cell>
          <cell r="S141">
            <v>3.415</v>
          </cell>
          <cell r="V141">
            <v>6.4390000000000001</v>
          </cell>
          <cell r="W141">
            <v>6.4710000000000001</v>
          </cell>
          <cell r="X141">
            <v>10.084</v>
          </cell>
          <cell r="Y141">
            <v>10.135</v>
          </cell>
          <cell r="Z141">
            <v>21</v>
          </cell>
        </row>
        <row r="142">
          <cell r="A142">
            <v>22</v>
          </cell>
          <cell r="C142">
            <v>1</v>
          </cell>
          <cell r="D142">
            <v>0.995</v>
          </cell>
          <cell r="E142">
            <v>1</v>
          </cell>
          <cell r="F142">
            <v>0.995</v>
          </cell>
          <cell r="G142">
            <v>1</v>
          </cell>
          <cell r="J142">
            <v>1.137</v>
          </cell>
          <cell r="K142">
            <v>1.1419999999999999</v>
          </cell>
          <cell r="L142">
            <v>1.4039999999999999</v>
          </cell>
          <cell r="M142">
            <v>1.411</v>
          </cell>
          <cell r="P142">
            <v>2.5670000000000002</v>
          </cell>
          <cell r="Q142">
            <v>2.58</v>
          </cell>
          <cell r="R142">
            <v>3.4489999999999998</v>
          </cell>
          <cell r="S142">
            <v>3.4660000000000002</v>
          </cell>
          <cell r="V142">
            <v>6.5490000000000004</v>
          </cell>
          <cell r="W142">
            <v>6.5819999999999999</v>
          </cell>
          <cell r="X142">
            <v>10.381</v>
          </cell>
          <cell r="Y142">
            <v>10.433</v>
          </cell>
          <cell r="Z142">
            <v>22</v>
          </cell>
        </row>
        <row r="143">
          <cell r="A143">
            <v>23</v>
          </cell>
          <cell r="B143">
            <v>0.995</v>
          </cell>
          <cell r="C143">
            <v>1</v>
          </cell>
          <cell r="D143">
            <v>0.995</v>
          </cell>
          <cell r="E143">
            <v>1</v>
          </cell>
          <cell r="G143">
            <v>1</v>
          </cell>
          <cell r="J143">
            <v>1.137</v>
          </cell>
          <cell r="K143">
            <v>1.1419999999999999</v>
          </cell>
          <cell r="L143">
            <v>1.419</v>
          </cell>
          <cell r="M143">
            <v>1.4259999999999999</v>
          </cell>
          <cell r="P143">
            <v>2.597</v>
          </cell>
          <cell r="Q143">
            <v>2.61</v>
          </cell>
          <cell r="T143">
            <v>4.7140000000000004</v>
          </cell>
          <cell r="U143">
            <v>4.7380000000000004</v>
          </cell>
          <cell r="V143">
            <v>6.6609999999999996</v>
          </cell>
          <cell r="W143">
            <v>6.6950000000000003</v>
          </cell>
          <cell r="Y143">
            <v>10.433</v>
          </cell>
          <cell r="Z143">
            <v>23</v>
          </cell>
        </row>
        <row r="144">
          <cell r="A144">
            <v>24</v>
          </cell>
          <cell r="B144">
            <v>0.995</v>
          </cell>
          <cell r="C144">
            <v>1</v>
          </cell>
          <cell r="D144">
            <v>0.995</v>
          </cell>
          <cell r="E144">
            <v>1</v>
          </cell>
          <cell r="G144">
            <v>1</v>
          </cell>
          <cell r="H144">
            <v>1.0269999999999999</v>
          </cell>
          <cell r="I144">
            <v>1.032</v>
          </cell>
          <cell r="J144">
            <v>1.137</v>
          </cell>
          <cell r="K144">
            <v>1.1419999999999999</v>
          </cell>
          <cell r="N144">
            <v>2.0129999999999999</v>
          </cell>
          <cell r="O144">
            <v>2.0230000000000001</v>
          </cell>
          <cell r="P144">
            <v>2.6269999999999998</v>
          </cell>
          <cell r="Q144">
            <v>2.641</v>
          </cell>
          <cell r="T144">
            <v>4.79</v>
          </cell>
          <cell r="U144">
            <v>4.8140000000000001</v>
          </cell>
          <cell r="V144">
            <v>6.7859999999999996</v>
          </cell>
          <cell r="W144">
            <v>6.82</v>
          </cell>
          <cell r="Y144">
            <v>10.433</v>
          </cell>
          <cell r="Z144">
            <v>24</v>
          </cell>
        </row>
        <row r="145">
          <cell r="A145">
            <v>25</v>
          </cell>
          <cell r="B145">
            <v>0.995</v>
          </cell>
          <cell r="C145">
            <v>1</v>
          </cell>
          <cell r="E145">
            <v>1</v>
          </cell>
          <cell r="G145">
            <v>1</v>
          </cell>
          <cell r="H145">
            <v>1.0269999999999999</v>
          </cell>
          <cell r="I145">
            <v>1.032</v>
          </cell>
          <cell r="N145">
            <v>2.0369999999999999</v>
          </cell>
          <cell r="O145">
            <v>2.0470000000000002</v>
          </cell>
          <cell r="P145">
            <v>2.6589999999999998</v>
          </cell>
          <cell r="Q145">
            <v>2.6720000000000002</v>
          </cell>
          <cell r="R145">
            <v>3.51</v>
          </cell>
          <cell r="S145">
            <v>3.5270000000000001</v>
          </cell>
          <cell r="T145">
            <v>4.867</v>
          </cell>
          <cell r="U145">
            <v>4.891</v>
          </cell>
          <cell r="Y145">
            <v>10.433</v>
          </cell>
          <cell r="Z145">
            <v>25</v>
          </cell>
        </row>
        <row r="146">
          <cell r="A146">
            <v>26</v>
          </cell>
          <cell r="B146">
            <v>0.995</v>
          </cell>
          <cell r="C146">
            <v>1</v>
          </cell>
          <cell r="E146">
            <v>1</v>
          </cell>
          <cell r="G146">
            <v>1</v>
          </cell>
          <cell r="H146">
            <v>1.0269999999999999</v>
          </cell>
          <cell r="I146">
            <v>1.032</v>
          </cell>
          <cell r="J146">
            <v>1.137</v>
          </cell>
          <cell r="K146">
            <v>1.1419999999999999</v>
          </cell>
          <cell r="L146">
            <v>1.4370000000000001</v>
          </cell>
          <cell r="M146">
            <v>1.444</v>
          </cell>
          <cell r="N146">
            <v>2.0659999999999998</v>
          </cell>
          <cell r="O146">
            <v>2.0760000000000001</v>
          </cell>
          <cell r="R146">
            <v>3.5710000000000002</v>
          </cell>
          <cell r="S146">
            <v>3.589</v>
          </cell>
          <cell r="T146">
            <v>4.9450000000000003</v>
          </cell>
          <cell r="U146">
            <v>4.97</v>
          </cell>
          <cell r="X146">
            <v>10.686</v>
          </cell>
          <cell r="Y146">
            <v>10.74</v>
          </cell>
          <cell r="Z146">
            <v>26</v>
          </cell>
        </row>
        <row r="147">
          <cell r="A147">
            <v>27</v>
          </cell>
          <cell r="B147">
            <v>0.995</v>
          </cell>
          <cell r="C147">
            <v>1</v>
          </cell>
          <cell r="D147">
            <v>0.995</v>
          </cell>
          <cell r="E147">
            <v>1</v>
          </cell>
          <cell r="F147">
            <v>0.995</v>
          </cell>
          <cell r="G147">
            <v>1</v>
          </cell>
          <cell r="H147">
            <v>1.0269999999999999</v>
          </cell>
          <cell r="I147">
            <v>1.032</v>
          </cell>
          <cell r="L147">
            <v>1.4550000000000001</v>
          </cell>
          <cell r="M147">
            <v>1.462</v>
          </cell>
          <cell r="N147">
            <v>2.0950000000000002</v>
          </cell>
          <cell r="O147">
            <v>2.105</v>
          </cell>
          <cell r="R147">
            <v>3.6339999999999999</v>
          </cell>
          <cell r="S147">
            <v>3.6520000000000001</v>
          </cell>
          <cell r="T147">
            <v>5.0250000000000004</v>
          </cell>
          <cell r="U147">
            <v>5.05</v>
          </cell>
          <cell r="V147">
            <v>6.9119999999999999</v>
          </cell>
          <cell r="W147">
            <v>6.9470000000000001</v>
          </cell>
          <cell r="X147">
            <v>11.000999999999999</v>
          </cell>
          <cell r="Y147">
            <v>11.055999999999999</v>
          </cell>
          <cell r="Z147">
            <v>27</v>
          </cell>
        </row>
        <row r="148">
          <cell r="A148">
            <v>28</v>
          </cell>
          <cell r="C148">
            <v>1</v>
          </cell>
          <cell r="D148">
            <v>0.995</v>
          </cell>
          <cell r="E148">
            <v>1</v>
          </cell>
          <cell r="F148">
            <v>0.995</v>
          </cell>
          <cell r="G148">
            <v>1</v>
          </cell>
          <cell r="H148">
            <v>1.0269999999999999</v>
          </cell>
          <cell r="I148">
            <v>1.032</v>
          </cell>
          <cell r="L148">
            <v>1.4730000000000001</v>
          </cell>
          <cell r="M148">
            <v>1.4810000000000001</v>
          </cell>
          <cell r="N148">
            <v>2.1240000000000001</v>
          </cell>
          <cell r="O148">
            <v>2.1349999999999998</v>
          </cell>
          <cell r="P148">
            <v>2.6880000000000002</v>
          </cell>
          <cell r="Q148">
            <v>2.7010000000000001</v>
          </cell>
          <cell r="R148">
            <v>3.7040000000000002</v>
          </cell>
          <cell r="S148">
            <v>3.722</v>
          </cell>
          <cell r="V148">
            <v>7.0410000000000004</v>
          </cell>
          <cell r="W148">
            <v>7.0759999999999996</v>
          </cell>
          <cell r="X148">
            <v>11.302</v>
          </cell>
          <cell r="Y148">
            <v>11.358000000000001</v>
          </cell>
          <cell r="Z148">
            <v>28</v>
          </cell>
        </row>
        <row r="149">
          <cell r="A149">
            <v>29</v>
          </cell>
          <cell r="C149">
            <v>1</v>
          </cell>
          <cell r="F149">
            <v>0.995</v>
          </cell>
          <cell r="G149">
            <v>1</v>
          </cell>
          <cell r="J149">
            <v>1.48</v>
          </cell>
          <cell r="K149">
            <v>1.153</v>
          </cell>
          <cell r="L149">
            <v>1.492</v>
          </cell>
          <cell r="M149">
            <v>1.5</v>
          </cell>
          <cell r="P149">
            <v>2.7170000000000001</v>
          </cell>
          <cell r="Q149">
            <v>2.7309999999999999</v>
          </cell>
          <cell r="R149">
            <v>3.778</v>
          </cell>
          <cell r="S149">
            <v>3.7970000000000002</v>
          </cell>
          <cell r="V149">
            <v>7.1840000000000002</v>
          </cell>
          <cell r="W149">
            <v>7.22</v>
          </cell>
          <cell r="X149">
            <v>11.302</v>
          </cell>
          <cell r="Y149">
            <v>11.358000000000001</v>
          </cell>
          <cell r="Z149">
            <v>29</v>
          </cell>
        </row>
        <row r="150">
          <cell r="A150">
            <v>30</v>
          </cell>
          <cell r="B150">
            <v>0.995</v>
          </cell>
          <cell r="C150">
            <v>1</v>
          </cell>
          <cell r="F150">
            <v>0.995</v>
          </cell>
          <cell r="G150">
            <v>1</v>
          </cell>
          <cell r="J150">
            <v>1.48</v>
          </cell>
          <cell r="K150">
            <v>1.153</v>
          </cell>
          <cell r="L150">
            <v>1.512</v>
          </cell>
          <cell r="M150">
            <v>1.5189999999999999</v>
          </cell>
          <cell r="P150">
            <v>2.7469999999999999</v>
          </cell>
          <cell r="Q150">
            <v>2.7610000000000001</v>
          </cell>
          <cell r="T150">
            <v>5.1130000000000004</v>
          </cell>
          <cell r="U150">
            <v>5.1379999999999999</v>
          </cell>
          <cell r="V150">
            <v>7.3310000000000004</v>
          </cell>
          <cell r="W150">
            <v>7.3680000000000003</v>
          </cell>
          <cell r="Y150">
            <v>11.358000000000001</v>
          </cell>
          <cell r="Z150">
            <v>30</v>
          </cell>
        </row>
        <row r="151">
          <cell r="A151">
            <v>31</v>
          </cell>
          <cell r="B151">
            <v>0.995</v>
          </cell>
          <cell r="C151">
            <v>1</v>
          </cell>
          <cell r="F151">
            <v>0.995</v>
          </cell>
          <cell r="G151">
            <v>1</v>
          </cell>
          <cell r="J151">
            <v>1.48</v>
          </cell>
          <cell r="K151">
            <v>1.153</v>
          </cell>
          <cell r="N151">
            <v>2.1560000000000001</v>
          </cell>
          <cell r="O151">
            <v>2.1659999999999999</v>
          </cell>
          <cell r="P151">
            <v>2.7879999999999998</v>
          </cell>
          <cell r="Q151">
            <v>2.802</v>
          </cell>
          <cell r="T151">
            <v>5.1989999999999998</v>
          </cell>
          <cell r="U151">
            <v>5.2249999999999996</v>
          </cell>
          <cell r="Y151">
            <v>11.358000000000001</v>
          </cell>
          <cell r="Z151">
            <v>31</v>
          </cell>
        </row>
        <row r="152">
          <cell r="A152" t="str">
            <v>MEDIA  POND.</v>
          </cell>
          <cell r="C152">
            <v>0.90790000000000004</v>
          </cell>
          <cell r="E152">
            <v>1</v>
          </cell>
          <cell r="G152">
            <v>1</v>
          </cell>
          <cell r="I152">
            <v>1.01387</v>
          </cell>
          <cell r="K152">
            <v>1.09948</v>
          </cell>
          <cell r="M152">
            <v>1.3279700000000001</v>
          </cell>
          <cell r="O152">
            <v>1.8975200000000001</v>
          </cell>
          <cell r="Q152">
            <v>2.4706800000000002</v>
          </cell>
          <cell r="S152">
            <v>3.23787</v>
          </cell>
          <cell r="U152">
            <v>4.4662899999999999</v>
          </cell>
          <cell r="W152">
            <v>6.1651699999999998</v>
          </cell>
          <cell r="Y152">
            <v>9.3255199999999991</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Baixa Renda"/>
      <sheetName val="Relatório"/>
      <sheetName val="Links"/>
      <sheetName val="XREF"/>
      <sheetName val="Tickmarks"/>
      <sheetName val="Baixa_Renda"/>
      <sheetName val="Baixa_Renda1"/>
      <sheetName val="Baixa_Renda2"/>
      <sheetName val="Baixa_Renda3"/>
      <sheetName val="Baixa_Renda4"/>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4334-Summary"/>
      <sheetName val="A"/>
      <sheetName val="CONSUMABLE"/>
      <sheetName val="LISTA"/>
      <sheetName val="OpRev"/>
      <sheetName val="Taxatio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Tickmarks"/>
      <sheetName val="VENDAS "/>
      <sheetName val="CÁLCULO GRÁFICO"/>
      <sheetName val="Mkt Cap"/>
      <sheetName val="Canbras TVA"/>
      <sheetName val="MENU"/>
      <sheetName val="Carangola"/>
      <sheetName val="Funil"/>
      <sheetName val="Irara"/>
      <sheetName val="PCHPar"/>
      <sheetName val="S Joaquim"/>
      <sheetName val="S Pedro"/>
      <sheetName val="G2TempSheet"/>
      <sheetName val="REF"/>
      <sheetName val="FORNECEDORES"/>
      <sheetName val="Table - Current Year"/>
      <sheetName val="Management"/>
      <sheetName val="FINALPHP"/>
      <sheetName val="Source"/>
      <sheetName val="FE-1770-I"/>
      <sheetName val="FE-1770.P1"/>
      <sheetName val="FE-1770-II"/>
      <sheetName val="PL"/>
      <sheetName val="STATTOTALQUARTER"/>
      <sheetName val="BAL SHEET"/>
      <sheetName val="EURO"/>
      <sheetName val="Exc Rate"/>
      <sheetName val="AD Invers"/>
      <sheetName val="FE-1770_P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1st Year"/>
      <sheetName val="Kerinci Fiber"/>
      <sheetName val="Toba Fiber"/>
      <sheetName val="Dumai Fiber"/>
      <sheetName val="AHL"/>
      <sheetName val="IHM"/>
      <sheetName val="OH"/>
      <sheetName val="Fertilizer"/>
      <sheetName val="CTM"/>
      <sheetName val="Wood Cost"/>
      <sheetName val="Sum__1st_Year"/>
      <sheetName val="Kerinci_Fiber"/>
      <sheetName val="Toba_Fiber"/>
      <sheetName val="Dumai_Fiber"/>
      <sheetName val="Wood_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TESSO"/>
      <sheetName val="Sheet2"/>
      <sheetName val="Principal"/>
      <sheetName val="#REF"/>
      <sheetName val="Lead"/>
      <sheetName val="USDt_FS(4)"/>
      <sheetName val="Rekon PPh 22"/>
      <sheetName val="2040002000 PPh 22"/>
      <sheetName val="RIAU"/>
      <sheetName val="Rekon_PPh_22"/>
      <sheetName val="2040002000_PPh_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SUM"/>
      <sheetName val="OPTIONS"/>
      <sheetName val="PRICE SUM W OPTIONS"/>
      <sheetName val="Sheet3"/>
      <sheetName val="Sheet1"/>
      <sheetName val="Sheet2"/>
      <sheetName val="Customer civil works summary"/>
      <sheetName val="Customer MEI construt summary"/>
      <sheetName val="Customer equipment summary"/>
      <sheetName val="COSTSUM"/>
      <sheetName val="RB PMDB"/>
      <sheetName val="PreCalcUploadFile"/>
      <sheetName val="PreCalcCheck"/>
      <sheetName val="AsSoldToSap"/>
      <sheetName val="Material Summary"/>
      <sheetName val="Summary chart"/>
      <sheetName val="exec summary"/>
      <sheetName val="EXESUM ABL imp"/>
      <sheetName val="BRA tax calc ABL imp"/>
      <sheetName val="Customer sheet "/>
      <sheetName val="Brazil tax calculation"/>
      <sheetName val="Resource Plan"/>
      <sheetName val="Resource Plan Local"/>
      <sheetName val="Equipment eng."/>
      <sheetName val="Civil and structural"/>
      <sheetName val="AEI"/>
      <sheetName val="Freight"/>
      <sheetName val="Erection &amp; supervision"/>
      <sheetName val="Systems"/>
      <sheetName val="101"/>
      <sheetName val="102"/>
      <sheetName val="103"/>
      <sheetName val="111"/>
      <sheetName val="J111 (compound_calc)"/>
      <sheetName val="112"/>
      <sheetName val="J112 (compound_calc)"/>
      <sheetName val="113"/>
      <sheetName val="114"/>
      <sheetName val="116"/>
      <sheetName val="122"/>
      <sheetName val="131"/>
      <sheetName val="131 (San28)"/>
      <sheetName val="132"/>
      <sheetName val="138"/>
      <sheetName val="141"/>
      <sheetName val="142"/>
      <sheetName val="143"/>
      <sheetName val="145"/>
      <sheetName val="151"/>
      <sheetName val="152"/>
      <sheetName val="153"/>
      <sheetName val="154"/>
      <sheetName val="158"/>
      <sheetName val="161"/>
      <sheetName val="164"/>
      <sheetName val="168"/>
      <sheetName val="171"/>
      <sheetName val="172"/>
      <sheetName val="173"/>
      <sheetName val="174"/>
      <sheetName val="175"/>
      <sheetName val="190"/>
      <sheetName val="204"/>
      <sheetName val="221"/>
      <sheetName val="222"/>
      <sheetName val="225"/>
      <sheetName val="231"/>
      <sheetName val="241"/>
      <sheetName val="341"/>
      <sheetName val="344"/>
      <sheetName val="350"/>
      <sheetName val="601"/>
      <sheetName val="401"/>
      <sheetName val="407"/>
      <sheetName val="431"/>
      <sheetName val="451"/>
      <sheetName val="452"/>
      <sheetName val="455"/>
      <sheetName val="456"/>
      <sheetName val="J458"/>
      <sheetName val="459"/>
      <sheetName val="461"/>
      <sheetName val="462"/>
      <sheetName val="464"/>
      <sheetName val="471"/>
      <sheetName val="511"/>
      <sheetName val="521"/>
      <sheetName val="523"/>
      <sheetName val="524"/>
      <sheetName val="1458-130"/>
      <sheetName val="1458-160"/>
      <sheetName val="1458-190"/>
      <sheetName val="1458-400"/>
      <sheetName val="1458-300"/>
      <sheetName val="1458-250"/>
      <sheetName val="1459-130"/>
      <sheetName val="1459-160"/>
      <sheetName val="1459-190"/>
      <sheetName val="1459-400"/>
      <sheetName val="1459-250"/>
      <sheetName val="533"/>
      <sheetName val="581"/>
      <sheetName val="643"/>
      <sheetName val="644"/>
      <sheetName val="651"/>
      <sheetName val="652"/>
      <sheetName val="653"/>
      <sheetName val="654"/>
      <sheetName val="655"/>
      <sheetName val="656"/>
      <sheetName val="657"/>
      <sheetName val="658"/>
      <sheetName val="659"/>
      <sheetName val="660"/>
      <sheetName val="661"/>
      <sheetName val="662"/>
      <sheetName val="663"/>
      <sheetName val="664"/>
      <sheetName val="666"/>
      <sheetName val="668"/>
      <sheetName val="671"/>
      <sheetName val="672"/>
      <sheetName val="673"/>
      <sheetName val="674"/>
      <sheetName val="675"/>
      <sheetName val="676"/>
      <sheetName val="677"/>
      <sheetName val="679"/>
      <sheetName val="682"/>
      <sheetName val="683"/>
      <sheetName val="684"/>
      <sheetName val="685"/>
      <sheetName val="691"/>
      <sheetName val="700"/>
      <sheetName val="701"/>
      <sheetName val="702"/>
      <sheetName val="703"/>
      <sheetName val="711"/>
      <sheetName val="831"/>
      <sheetName val="832"/>
      <sheetName val="836"/>
      <sheetName val="837"/>
      <sheetName val="840"/>
      <sheetName val="841"/>
      <sheetName val="842"/>
      <sheetName val="860"/>
      <sheetName val="864"/>
      <sheetName val="871"/>
      <sheetName val="873"/>
      <sheetName val="877"/>
      <sheetName val="878"/>
      <sheetName val="880"/>
      <sheetName val="001"/>
      <sheetName val="002"/>
      <sheetName val="003"/>
      <sheetName val="004"/>
      <sheetName val="005"/>
      <sheetName val="Unit prices &amp; constants"/>
      <sheetName val="Tubes&amp;pipes price list"/>
      <sheetName val="RBMaterialNrs"/>
      <sheetName val="Bookmark summary"/>
      <sheetName val="Control"/>
      <sheetName val="Costcollection"/>
      <sheetName val="Engineering basic values"/>
      <sheetName val="Motors &amp; Inverters &amp; Cables"/>
      <sheetName val="Net Weights"/>
      <sheetName val="DataList"/>
      <sheetName val="Quick guide for Motors&amp;Inver..."/>
      <sheetName val="Costs MCC"/>
      <sheetName val="Costs Motors"/>
      <sheetName val="Costs Inverters"/>
      <sheetName val="Costs Soft starters"/>
      <sheetName val="Costs Power Cables"/>
      <sheetName val="Costs Safetyswitches"/>
      <sheetName val="Cable and Switch sizing"/>
      <sheetName val="XML_Import_Settings"/>
      <sheetName val="Motor_list"/>
      <sheetName val="Updates"/>
      <sheetName val="Costs RB"/>
      <sheetName val="Task list"/>
      <sheetName val="Basic data"/>
      <sheetName val="Cover sheet"/>
      <sheetName val="RII MainEquip 00"/>
      <sheetName val="Processpiping"/>
      <sheetName val="Pressureparts"/>
      <sheetName val="NonPressureparts"/>
      <sheetName val="HP-piping "/>
      <sheetName val="Ducts"/>
      <sheetName val="AuxEq"/>
      <sheetName val="Summary"/>
      <sheetName val="PRICE_SUM_W_OPTIONS"/>
      <sheetName val="Customer_civil_works_summary"/>
      <sheetName val="Customer_MEI_construt_summary"/>
      <sheetName val="Customer_equipment_summary"/>
      <sheetName val="RB_PMDB"/>
      <sheetName val="Material_Summary"/>
      <sheetName val="Summary_chart"/>
      <sheetName val="exec_summary"/>
      <sheetName val="EXESUM_ABL_imp"/>
      <sheetName val="BRA_tax_calc_ABL_imp"/>
      <sheetName val="Customer_sheet_"/>
      <sheetName val="Brazil_tax_calculation"/>
      <sheetName val="Resource_Plan"/>
      <sheetName val="Resource_Plan_Local"/>
      <sheetName val="Equipment_eng_"/>
      <sheetName val="Civil_and_structural"/>
      <sheetName val="Erection_&amp;_supervision"/>
      <sheetName val="J111_(compound_calc)"/>
      <sheetName val="J112_(compound_calc)"/>
      <sheetName val="131_(San28)"/>
      <sheetName val="Unit_prices_&amp;_constants"/>
      <sheetName val="Tubes&amp;pipes_price_list"/>
      <sheetName val="Bookmark_summary"/>
      <sheetName val="Engineering_basic_values"/>
      <sheetName val="Motors_&amp;_Inverters_&amp;_Cables"/>
      <sheetName val="Net_Weights"/>
      <sheetName val="Quick_guide_for_Motors&amp;Inver___"/>
      <sheetName val="Costs_MCC"/>
      <sheetName val="Costs_Motors"/>
      <sheetName val="Costs_Inverters"/>
      <sheetName val="Costs_Soft_starters"/>
      <sheetName val="Costs_Power_Cables"/>
      <sheetName val="Costs_Safetyswitches"/>
      <sheetName val="Cable_and_Switch_sizing"/>
      <sheetName val="Costs_RB"/>
      <sheetName val="Task_list"/>
      <sheetName val="Basic_data"/>
      <sheetName val="Cover_sheet"/>
      <sheetName val="RII_MainEquip_00"/>
      <sheetName val="HP-piping_"/>
      <sheetName val="PRICE_SUM_W_OPTIONS1"/>
      <sheetName val="Customer_civil_works_summary1"/>
      <sheetName val="Customer_MEI_construt_summary1"/>
      <sheetName val="Customer_equipment_summary1"/>
      <sheetName val="RB_PMDB1"/>
      <sheetName val="Material_Summary1"/>
      <sheetName val="Summary_chart1"/>
      <sheetName val="exec_summary1"/>
      <sheetName val="EXESUM_ABL_imp1"/>
      <sheetName val="BRA_tax_calc_ABL_imp1"/>
      <sheetName val="Customer_sheet_1"/>
      <sheetName val="Brazil_tax_calculation1"/>
      <sheetName val="Resource_Plan1"/>
      <sheetName val="Resource_Plan_Local1"/>
      <sheetName val="Equipment_eng_1"/>
      <sheetName val="Civil_and_structural1"/>
      <sheetName val="Erection_&amp;_supervision1"/>
      <sheetName val="J111_(compound_calc)1"/>
      <sheetName val="J112_(compound_calc)1"/>
      <sheetName val="131_(San28)1"/>
      <sheetName val="Unit_prices_&amp;_constants1"/>
      <sheetName val="Tubes&amp;pipes_price_list1"/>
      <sheetName val="Bookmark_summary1"/>
      <sheetName val="Engineering_basic_values1"/>
      <sheetName val="Motors_&amp;_Inverters_&amp;_Cables1"/>
      <sheetName val="Net_Weights1"/>
      <sheetName val="Quick_guide_for_Motors&amp;Inver__1"/>
      <sheetName val="Costs_MCC1"/>
      <sheetName val="Costs_Motors1"/>
      <sheetName val="Costs_Inverters1"/>
      <sheetName val="Costs_Soft_starters1"/>
      <sheetName val="Costs_Power_Cables1"/>
      <sheetName val="Costs_Safetyswitches1"/>
      <sheetName val="Cable_and_Switch_sizing1"/>
      <sheetName val="Costs_RB1"/>
      <sheetName val="Task_list1"/>
      <sheetName val="Basic_data1"/>
      <sheetName val="Cover_sheet1"/>
      <sheetName val="RII_MainEquip_001"/>
      <sheetName val="HP-piping_1"/>
      <sheetName val="PRICE_SUM_W_OPTIONS2"/>
      <sheetName val="Customer_civil_works_summary2"/>
      <sheetName val="Customer_MEI_construt_summary2"/>
      <sheetName val="Customer_equipment_summary2"/>
      <sheetName val="RB_PMDB2"/>
      <sheetName val="Material_Summary2"/>
      <sheetName val="Summary_chart2"/>
      <sheetName val="exec_summary2"/>
      <sheetName val="EXESUM_ABL_imp2"/>
      <sheetName val="BRA_tax_calc_ABL_imp2"/>
      <sheetName val="Customer_sheet_2"/>
      <sheetName val="Brazil_tax_calculation2"/>
      <sheetName val="Resource_Plan2"/>
      <sheetName val="Resource_Plan_Local2"/>
      <sheetName val="Equipment_eng_2"/>
      <sheetName val="Civil_and_structural2"/>
      <sheetName val="Erection_&amp;_supervision2"/>
      <sheetName val="J111_(compound_calc)2"/>
      <sheetName val="J112_(compound_calc)2"/>
      <sheetName val="131_(San28)2"/>
      <sheetName val="Unit_prices_&amp;_constants2"/>
      <sheetName val="Tubes&amp;pipes_price_list2"/>
      <sheetName val="Bookmark_summary2"/>
      <sheetName val="Engineering_basic_values2"/>
      <sheetName val="Motors_&amp;_Inverters_&amp;_Cables2"/>
      <sheetName val="Net_Weights2"/>
      <sheetName val="Quick_guide_for_Motors&amp;Inver__2"/>
      <sheetName val="Costs_MCC2"/>
      <sheetName val="Costs_Motors2"/>
      <sheetName val="Costs_Inverters2"/>
      <sheetName val="Costs_Soft_starters2"/>
      <sheetName val="Costs_Power_Cables2"/>
      <sheetName val="Costs_Safetyswitches2"/>
      <sheetName val="Cable_and_Switch_sizing2"/>
      <sheetName val="Costs_RB2"/>
      <sheetName val="Task_list2"/>
      <sheetName val="Basic_data2"/>
      <sheetName val="Cover_sheet2"/>
      <sheetName val="RII_MainEquip_002"/>
      <sheetName val="HP-piping_2"/>
      <sheetName val="PRICE_SUM_W_OPTIONS3"/>
      <sheetName val="Customer_civil_works_summary3"/>
      <sheetName val="Customer_MEI_construt_summary3"/>
      <sheetName val="Customer_equipment_summary3"/>
      <sheetName val="RB_PMDB3"/>
      <sheetName val="Material_Summary3"/>
      <sheetName val="Summary_chart3"/>
      <sheetName val="exec_summary3"/>
      <sheetName val="EXESUM_ABL_imp3"/>
      <sheetName val="BRA_tax_calc_ABL_imp3"/>
      <sheetName val="Customer_sheet_3"/>
      <sheetName val="Brazil_tax_calculation3"/>
      <sheetName val="Resource_Plan3"/>
      <sheetName val="Resource_Plan_Local3"/>
      <sheetName val="Equipment_eng_3"/>
      <sheetName val="Civil_and_structural3"/>
      <sheetName val="Erection_&amp;_supervision3"/>
      <sheetName val="J111_(compound_calc)3"/>
      <sheetName val="J112_(compound_calc)3"/>
      <sheetName val="131_(San28)3"/>
      <sheetName val="Unit_prices_&amp;_constants3"/>
      <sheetName val="Tubes&amp;pipes_price_list3"/>
      <sheetName val="Bookmark_summary3"/>
      <sheetName val="Engineering_basic_values3"/>
      <sheetName val="Motors_&amp;_Inverters_&amp;_Cables3"/>
      <sheetName val="Net_Weights3"/>
      <sheetName val="Quick_guide_for_Motors&amp;Inver__3"/>
      <sheetName val="Costs_MCC3"/>
      <sheetName val="Costs_Motors3"/>
      <sheetName val="Costs_Inverters3"/>
      <sheetName val="Costs_Soft_starters3"/>
      <sheetName val="Costs_Power_Cables3"/>
      <sheetName val="Costs_Safetyswitches3"/>
      <sheetName val="Cable_and_Switch_sizing3"/>
      <sheetName val="Costs_RB3"/>
      <sheetName val="Task_list3"/>
      <sheetName val="Basic_data3"/>
      <sheetName val="Cover_sheet3"/>
      <sheetName val="RII_MainEquip_003"/>
      <sheetName val="HP-piping_3"/>
      <sheetName val="PRICE_SUM_W_OPTIONS4"/>
      <sheetName val="Customer_civil_works_summary4"/>
      <sheetName val="Customer_MEI_construt_summary4"/>
      <sheetName val="Customer_equipment_summary4"/>
      <sheetName val="RB_PMDB4"/>
      <sheetName val="Material_Summary4"/>
      <sheetName val="Summary_chart4"/>
      <sheetName val="exec_summary4"/>
      <sheetName val="EXESUM_ABL_imp4"/>
      <sheetName val="BRA_tax_calc_ABL_imp4"/>
      <sheetName val="Customer_sheet_4"/>
      <sheetName val="Brazil_tax_calculation4"/>
      <sheetName val="Resource_Plan4"/>
      <sheetName val="Resource_Plan_Local4"/>
      <sheetName val="Equipment_eng_4"/>
      <sheetName val="Civil_and_structural4"/>
      <sheetName val="Erection_&amp;_supervision4"/>
      <sheetName val="J111_(compound_calc)4"/>
      <sheetName val="J112_(compound_calc)4"/>
      <sheetName val="131_(San28)4"/>
      <sheetName val="Unit_prices_&amp;_constants4"/>
      <sheetName val="Tubes&amp;pipes_price_list4"/>
      <sheetName val="Bookmark_summary4"/>
      <sheetName val="Engineering_basic_values4"/>
      <sheetName val="Motors_&amp;_Inverters_&amp;_Cables4"/>
      <sheetName val="Net_Weights4"/>
      <sheetName val="Quick_guide_for_Motors&amp;Inver__4"/>
      <sheetName val="Costs_MCC4"/>
      <sheetName val="Costs_Motors4"/>
      <sheetName val="Costs_Inverters4"/>
      <sheetName val="Costs_Soft_starters4"/>
      <sheetName val="Costs_Power_Cables4"/>
      <sheetName val="Costs_Safetyswitches4"/>
      <sheetName val="Cable_and_Switch_sizing4"/>
      <sheetName val="Costs_RB4"/>
      <sheetName val="Task_list4"/>
      <sheetName val="Basic_data4"/>
      <sheetName val="Cover_sheet4"/>
      <sheetName val="RII_MainEquip_004"/>
      <sheetName val="HP-piping_4"/>
      <sheetName val="PRICE_SUM_W_OPTIONS5"/>
      <sheetName val="Customer_civil_works_summary5"/>
      <sheetName val="Customer_MEI_construt_summary5"/>
      <sheetName val="Customer_equipment_summary5"/>
      <sheetName val="RB_PMDB5"/>
      <sheetName val="Material_Summary5"/>
      <sheetName val="Summary_chart5"/>
      <sheetName val="exec_summary5"/>
      <sheetName val="EXESUM_ABL_imp5"/>
      <sheetName val="BRA_tax_calc_ABL_imp5"/>
      <sheetName val="Customer_sheet_5"/>
      <sheetName val="Brazil_tax_calculation5"/>
      <sheetName val="Resource_Plan5"/>
      <sheetName val="Resource_Plan_Local5"/>
      <sheetName val="Equipment_eng_5"/>
      <sheetName val="Civil_and_structural5"/>
      <sheetName val="Erection_&amp;_supervision5"/>
      <sheetName val="J111_(compound_calc)5"/>
      <sheetName val="J112_(compound_calc)5"/>
      <sheetName val="131_(San28)5"/>
      <sheetName val="Unit_prices_&amp;_constants5"/>
      <sheetName val="Tubes&amp;pipes_price_list5"/>
      <sheetName val="Bookmark_summary5"/>
      <sheetName val="Engineering_basic_values5"/>
      <sheetName val="Motors_&amp;_Inverters_&amp;_Cables5"/>
      <sheetName val="Net_Weights5"/>
      <sheetName val="Quick_guide_for_Motors&amp;Inver__5"/>
      <sheetName val="Costs_MCC5"/>
      <sheetName val="Costs_Motors5"/>
      <sheetName val="Costs_Inverters5"/>
      <sheetName val="Costs_Soft_starters5"/>
      <sheetName val="Costs_Power_Cables5"/>
      <sheetName val="Costs_Safetyswitches5"/>
      <sheetName val="Cable_and_Switch_sizing5"/>
      <sheetName val="Costs_RB5"/>
      <sheetName val="Task_list5"/>
      <sheetName val="Basic_data5"/>
      <sheetName val="Cover_sheet5"/>
      <sheetName val="RII_MainEquip_005"/>
      <sheetName val="HP-piping_5"/>
      <sheetName val="labor1"/>
      <sheetName val="PRICE_SUM_W_OPTIONS6"/>
      <sheetName val="Customer_civil_works_summary6"/>
      <sheetName val="Customer_MEI_construt_summary6"/>
      <sheetName val="Customer_equipment_summary6"/>
      <sheetName val="RB_PMDB6"/>
      <sheetName val="Material_Summary6"/>
      <sheetName val="Summary_chart6"/>
      <sheetName val="exec_summary6"/>
      <sheetName val="EXESUM_ABL_imp6"/>
      <sheetName val="BRA_tax_calc_ABL_imp6"/>
      <sheetName val="Customer_sheet_6"/>
      <sheetName val="Brazil_tax_calculation6"/>
      <sheetName val="Resource_Plan6"/>
      <sheetName val="Resource_Plan_Local6"/>
      <sheetName val="Equipment_eng_6"/>
      <sheetName val="Civil_and_structural6"/>
      <sheetName val="Erection_&amp;_supervision6"/>
      <sheetName val="J111_(compound_calc)6"/>
      <sheetName val="J112_(compound_calc)6"/>
      <sheetName val="131_(San28)6"/>
      <sheetName val="Unit_prices_&amp;_constants6"/>
      <sheetName val="Tubes&amp;pipes_price_list6"/>
      <sheetName val="Bookmark_summary6"/>
      <sheetName val="Engineering_basic_values6"/>
      <sheetName val="Motors_&amp;_Inverters_&amp;_Cables6"/>
      <sheetName val="Net_Weights6"/>
      <sheetName val="Quick_guide_for_Motors&amp;Inver__6"/>
      <sheetName val="Costs_MCC6"/>
      <sheetName val="Costs_Motors6"/>
      <sheetName val="Costs_Inverters6"/>
      <sheetName val="Costs_Soft_starters6"/>
      <sheetName val="Costs_Power_Cables6"/>
      <sheetName val="Costs_Safetyswitches6"/>
      <sheetName val="Cable_and_Switch_sizing6"/>
      <sheetName val="Costs_RB6"/>
      <sheetName val="Task_list6"/>
      <sheetName val="Basic_data6"/>
      <sheetName val="Cover_sheet6"/>
      <sheetName val="RII_MainEquip_006"/>
      <sheetName val="HP-piping_6"/>
      <sheetName val="Links"/>
      <sheetName val="Teso"/>
      <sheetName val="PRICE_SUM_W_OPTIONS7"/>
      <sheetName val="Customer_civil_works_summary7"/>
      <sheetName val="Customer_MEI_construt_summary7"/>
      <sheetName val="Customer_equipment_summary7"/>
      <sheetName val="RB_PMDB7"/>
      <sheetName val="Material_Summary7"/>
      <sheetName val="Summary_chart7"/>
      <sheetName val="exec_summary7"/>
      <sheetName val="EXESUM_ABL_imp7"/>
      <sheetName val="BRA_tax_calc_ABL_imp7"/>
      <sheetName val="Customer_sheet_7"/>
      <sheetName val="Brazil_tax_calculation7"/>
      <sheetName val="Resource_Plan7"/>
      <sheetName val="Resource_Plan_Local7"/>
      <sheetName val="Equipment_eng_7"/>
      <sheetName val="Civil_and_structural7"/>
      <sheetName val="Erection_&amp;_supervision7"/>
      <sheetName val="J111_(compound_calc)7"/>
      <sheetName val="J112_(compound_calc)7"/>
      <sheetName val="131_(San28)7"/>
      <sheetName val="Unit_prices_&amp;_constants7"/>
      <sheetName val="Tubes&amp;pipes_price_list7"/>
      <sheetName val="Bookmark_summary7"/>
      <sheetName val="Engineering_basic_values7"/>
      <sheetName val="Motors_&amp;_Inverters_&amp;_Cables7"/>
      <sheetName val="Net_Weights7"/>
      <sheetName val="Quick_guide_for_Motors&amp;Inver__7"/>
      <sheetName val="Costs_MCC7"/>
      <sheetName val="Costs_Motors7"/>
      <sheetName val="Costs_Inverters7"/>
      <sheetName val="Costs_Soft_starters7"/>
      <sheetName val="Costs_Power_Cables7"/>
      <sheetName val="Costs_Safetyswitches7"/>
      <sheetName val="Cable_and_Switch_sizing7"/>
      <sheetName val="Costs_RB7"/>
      <sheetName val="Task_list7"/>
      <sheetName val="Basic_data7"/>
      <sheetName val="Cover_sheet7"/>
      <sheetName val="RII_MainEquip_007"/>
      <sheetName val="HP-piping_7"/>
      <sheetName val="PRICE_SUM_W_OPTIONS8"/>
      <sheetName val="Customer_civil_works_summary8"/>
      <sheetName val="Customer_MEI_construt_summary8"/>
      <sheetName val="Customer_equipment_summary8"/>
      <sheetName val="RB_PMDB8"/>
      <sheetName val="Material_Summary8"/>
      <sheetName val="Summary_chart8"/>
      <sheetName val="exec_summary8"/>
      <sheetName val="EXESUM_ABL_imp8"/>
      <sheetName val="BRA_tax_calc_ABL_imp8"/>
      <sheetName val="Customer_sheet_8"/>
      <sheetName val="Brazil_tax_calculation8"/>
      <sheetName val="Resource_Plan8"/>
      <sheetName val="Resource_Plan_Local8"/>
      <sheetName val="Equipment_eng_8"/>
      <sheetName val="Civil_and_structural8"/>
      <sheetName val="Erection_&amp;_supervision8"/>
      <sheetName val="J111_(compound_calc)8"/>
      <sheetName val="J112_(compound_calc)8"/>
      <sheetName val="131_(San28)8"/>
      <sheetName val="Unit_prices_&amp;_constants8"/>
      <sheetName val="Tubes&amp;pipes_price_list8"/>
      <sheetName val="Bookmark_summary8"/>
      <sheetName val="Engineering_basic_values8"/>
      <sheetName val="Motors_&amp;_Inverters_&amp;_Cables8"/>
      <sheetName val="Net_Weights8"/>
      <sheetName val="Quick_guide_for_Motors&amp;Inver__8"/>
      <sheetName val="Costs_MCC8"/>
      <sheetName val="Costs_Motors8"/>
      <sheetName val="Costs_Inverters8"/>
      <sheetName val="Costs_Soft_starters8"/>
      <sheetName val="Costs_Power_Cables8"/>
      <sheetName val="Costs_Safetyswitches8"/>
      <sheetName val="Cable_and_Switch_sizing8"/>
      <sheetName val="Costs_RB8"/>
      <sheetName val="Task_list8"/>
      <sheetName val="Basic_data8"/>
      <sheetName val="Cover_sheet8"/>
      <sheetName val="RII_MainEquip_008"/>
      <sheetName val="HP-piping_8"/>
      <sheetName val="PRICE_SUM_W_OPTIONS9"/>
      <sheetName val="Customer_civil_works_summary9"/>
      <sheetName val="Customer_MEI_construt_summary9"/>
      <sheetName val="Customer_equipment_summary9"/>
      <sheetName val="RB_PMDB9"/>
      <sheetName val="Material_Summary9"/>
      <sheetName val="Summary_chart9"/>
      <sheetName val="exec_summary9"/>
      <sheetName val="EXESUM_ABL_imp9"/>
      <sheetName val="BRA_tax_calc_ABL_imp9"/>
      <sheetName val="Customer_sheet_9"/>
      <sheetName val="Brazil_tax_calculation9"/>
      <sheetName val="Resource_Plan9"/>
      <sheetName val="Resource_Plan_Local9"/>
      <sheetName val="Equipment_eng_9"/>
      <sheetName val="Civil_and_structural9"/>
      <sheetName val="Erection_&amp;_supervision9"/>
      <sheetName val="J111_(compound_calc)9"/>
      <sheetName val="J112_(compound_calc)9"/>
      <sheetName val="131_(San28)9"/>
      <sheetName val="Unit_prices_&amp;_constants9"/>
      <sheetName val="Tubes&amp;pipes_price_list9"/>
      <sheetName val="Bookmark_summary9"/>
      <sheetName val="Engineering_basic_values9"/>
      <sheetName val="Motors_&amp;_Inverters_&amp;_Cables9"/>
      <sheetName val="Net_Weights9"/>
      <sheetName val="Quick_guide_for_Motors&amp;Inver__9"/>
      <sheetName val="Costs_MCC9"/>
      <sheetName val="Costs_Motors9"/>
      <sheetName val="Costs_Inverters9"/>
      <sheetName val="Costs_Soft_starters9"/>
      <sheetName val="Costs_Power_Cables9"/>
      <sheetName val="Costs_Safetyswitches9"/>
      <sheetName val="Cable_and_Switch_sizing9"/>
      <sheetName val="Costs_RB9"/>
      <sheetName val="Task_list9"/>
      <sheetName val="Basic_data9"/>
      <sheetName val="Cover_sheet9"/>
      <sheetName val="RII_MainEquip_009"/>
      <sheetName val="HP-piping_9"/>
    </sheetNames>
    <sheetDataSet>
      <sheetData sheetId="0">
        <row r="5">
          <cell r="B5" t="str">
            <v>C-02-xxxxxx</v>
          </cell>
        </row>
      </sheetData>
      <sheetData sheetId="1"/>
      <sheetData sheetId="2"/>
      <sheetData sheetId="3"/>
      <sheetData sheetId="4"/>
      <sheetData sheetId="5"/>
      <sheetData sheetId="6"/>
      <sheetData sheetId="7"/>
      <sheetData sheetId="8"/>
      <sheetData sheetId="9">
        <row r="80">
          <cell r="L80">
            <v>6528920.5</v>
          </cell>
        </row>
      </sheetData>
      <sheetData sheetId="10"/>
      <sheetData sheetId="11"/>
      <sheetData sheetId="12"/>
      <sheetData sheetId="13"/>
      <sheetData sheetId="14"/>
      <sheetData sheetId="15"/>
      <sheetData sheetId="16"/>
      <sheetData sheetId="17"/>
      <sheetData sheetId="18"/>
      <sheetData sheetId="19"/>
      <sheetData sheetId="20"/>
      <sheetData sheetId="21">
        <row r="6">
          <cell r="H6">
            <v>157.5</v>
          </cell>
        </row>
      </sheetData>
      <sheetData sheetId="22">
        <row r="6">
          <cell r="H6">
            <v>178.5</v>
          </cell>
        </row>
      </sheetData>
      <sheetData sheetId="23"/>
      <sheetData sheetId="24"/>
      <sheetData sheetId="25"/>
      <sheetData sheetId="26">
        <row r="135">
          <cell r="K135">
            <v>11125537.331449624</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ow r="3">
          <cell r="C3">
            <v>92</v>
          </cell>
        </row>
      </sheetData>
      <sheetData sheetId="158">
        <row r="4">
          <cell r="O4" t="str">
            <v>P195GH</v>
          </cell>
        </row>
      </sheetData>
      <sheetData sheetId="159">
        <row r="6">
          <cell r="B6" t="str">
            <v>STEAM DRUM WITH HANGERS ID 1650MM | - MWT &gt;80MM PED_kg / pc</v>
          </cell>
        </row>
      </sheetData>
      <sheetData sheetId="160">
        <row r="665">
          <cell r="B665" t="str">
            <v>@1297</v>
          </cell>
        </row>
      </sheetData>
      <sheetData sheetId="161"/>
      <sheetData sheetId="162"/>
      <sheetData sheetId="163"/>
      <sheetData sheetId="164">
        <row r="13">
          <cell r="BD13">
            <v>6</v>
          </cell>
        </row>
      </sheetData>
      <sheetData sheetId="165"/>
      <sheetData sheetId="166"/>
      <sheetData sheetId="167"/>
      <sheetData sheetId="168">
        <row r="6">
          <cell r="D6" t="str">
            <v xml:space="preserve">0,09 400 </v>
          </cell>
        </row>
      </sheetData>
      <sheetData sheetId="169">
        <row r="12">
          <cell r="E12" t="str">
            <v xml:space="preserve">30 500 400 </v>
          </cell>
        </row>
      </sheetData>
      <sheetData sheetId="170">
        <row r="2">
          <cell r="P2">
            <v>129</v>
          </cell>
        </row>
      </sheetData>
      <sheetData sheetId="171"/>
      <sheetData sheetId="172">
        <row r="6">
          <cell r="D6" t="str">
            <v>AHXAMK-W 12/20 KV 3x120+35</v>
          </cell>
        </row>
      </sheetData>
      <sheetData sheetId="173">
        <row r="5">
          <cell r="I5" t="str">
            <v>OT90AAUA3T</v>
          </cell>
        </row>
      </sheetData>
      <sheetData sheetId="174">
        <row r="8">
          <cell r="D8" t="str">
            <v>0,18 380</v>
          </cell>
        </row>
      </sheetData>
      <sheetData sheetId="175"/>
      <sheetData sheetId="176"/>
      <sheetData sheetId="177"/>
      <sheetData sheetId="178"/>
      <sheetData sheetId="179"/>
      <sheetData sheetId="180">
        <row r="2">
          <cell r="B2" t="str">
            <v>Quotation</v>
          </cell>
        </row>
        <row r="19">
          <cell r="B19" t="str">
            <v>BRL</v>
          </cell>
        </row>
      </sheetData>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6">
          <cell r="H6">
            <v>157.5</v>
          </cell>
        </row>
      </sheetData>
      <sheetData sheetId="203">
        <row r="6">
          <cell r="H6">
            <v>178.5</v>
          </cell>
        </row>
      </sheetData>
      <sheetData sheetId="204"/>
      <sheetData sheetId="205"/>
      <sheetData sheetId="206"/>
      <sheetData sheetId="207"/>
      <sheetData sheetId="208"/>
      <sheetData sheetId="209"/>
      <sheetData sheetId="210">
        <row r="3">
          <cell r="C3">
            <v>92</v>
          </cell>
        </row>
      </sheetData>
      <sheetData sheetId="211">
        <row r="4">
          <cell r="O4" t="str">
            <v>P195GH</v>
          </cell>
        </row>
      </sheetData>
      <sheetData sheetId="212">
        <row r="665">
          <cell r="B665" t="str">
            <v>@1297</v>
          </cell>
        </row>
      </sheetData>
      <sheetData sheetId="213"/>
      <sheetData sheetId="214">
        <row r="13">
          <cell r="BD13">
            <v>6</v>
          </cell>
        </row>
      </sheetData>
      <sheetData sheetId="215"/>
      <sheetData sheetId="216"/>
      <sheetData sheetId="217">
        <row r="6">
          <cell r="D6" t="str">
            <v xml:space="preserve">0,09 400 </v>
          </cell>
        </row>
      </sheetData>
      <sheetData sheetId="218">
        <row r="12">
          <cell r="E12" t="str">
            <v xml:space="preserve">30 500 400 </v>
          </cell>
        </row>
      </sheetData>
      <sheetData sheetId="219">
        <row r="2">
          <cell r="P2">
            <v>129</v>
          </cell>
        </row>
      </sheetData>
      <sheetData sheetId="220"/>
      <sheetData sheetId="221">
        <row r="6">
          <cell r="D6" t="str">
            <v>AHXAMK-W 12/20 KV 3x120+35</v>
          </cell>
        </row>
      </sheetData>
      <sheetData sheetId="222">
        <row r="5">
          <cell r="I5" t="str">
            <v>OT90AAUA3T</v>
          </cell>
        </row>
      </sheetData>
      <sheetData sheetId="223">
        <row r="8">
          <cell r="D8" t="str">
            <v>0,18 380</v>
          </cell>
        </row>
      </sheetData>
      <sheetData sheetId="224"/>
      <sheetData sheetId="225"/>
      <sheetData sheetId="226">
        <row r="2">
          <cell r="B2" t="str">
            <v>Quotation</v>
          </cell>
        </row>
      </sheetData>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row r="6">
          <cell r="H6">
            <v>157.5</v>
          </cell>
        </row>
      </sheetData>
      <sheetData sheetId="243">
        <row r="6">
          <cell r="H6">
            <v>178.5</v>
          </cell>
        </row>
      </sheetData>
      <sheetData sheetId="244"/>
      <sheetData sheetId="245"/>
      <sheetData sheetId="246"/>
      <sheetData sheetId="247"/>
      <sheetData sheetId="248"/>
      <sheetData sheetId="249"/>
      <sheetData sheetId="250">
        <row r="3">
          <cell r="C3">
            <v>92</v>
          </cell>
        </row>
      </sheetData>
      <sheetData sheetId="251">
        <row r="4">
          <cell r="O4" t="str">
            <v>P195GH</v>
          </cell>
        </row>
      </sheetData>
      <sheetData sheetId="252">
        <row r="665">
          <cell r="B665" t="str">
            <v>@1297</v>
          </cell>
        </row>
      </sheetData>
      <sheetData sheetId="253"/>
      <sheetData sheetId="254">
        <row r="13">
          <cell r="BD13">
            <v>6</v>
          </cell>
        </row>
      </sheetData>
      <sheetData sheetId="255"/>
      <sheetData sheetId="256"/>
      <sheetData sheetId="257">
        <row r="6">
          <cell r="D6" t="str">
            <v xml:space="preserve">0,09 400 </v>
          </cell>
        </row>
      </sheetData>
      <sheetData sheetId="258">
        <row r="12">
          <cell r="E12" t="str">
            <v xml:space="preserve">30 500 400 </v>
          </cell>
        </row>
      </sheetData>
      <sheetData sheetId="259">
        <row r="2">
          <cell r="P2">
            <v>129</v>
          </cell>
        </row>
      </sheetData>
      <sheetData sheetId="260"/>
      <sheetData sheetId="261">
        <row r="6">
          <cell r="D6" t="str">
            <v>AHXAMK-W 12/20 KV 3x120+35</v>
          </cell>
        </row>
      </sheetData>
      <sheetData sheetId="262">
        <row r="5">
          <cell r="I5" t="str">
            <v>OT90AAUA3T</v>
          </cell>
        </row>
      </sheetData>
      <sheetData sheetId="263">
        <row r="8">
          <cell r="D8" t="str">
            <v>0,18 380</v>
          </cell>
        </row>
      </sheetData>
      <sheetData sheetId="264"/>
      <sheetData sheetId="265"/>
      <sheetData sheetId="266">
        <row r="2">
          <cell r="B2" t="str">
            <v>Quotation</v>
          </cell>
        </row>
      </sheetData>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row r="6">
          <cell r="H6">
            <v>157.5</v>
          </cell>
        </row>
      </sheetData>
      <sheetData sheetId="283">
        <row r="6">
          <cell r="H6">
            <v>178.5</v>
          </cell>
        </row>
      </sheetData>
      <sheetData sheetId="284"/>
      <sheetData sheetId="285"/>
      <sheetData sheetId="286"/>
      <sheetData sheetId="287"/>
      <sheetData sheetId="288"/>
      <sheetData sheetId="289"/>
      <sheetData sheetId="290">
        <row r="3">
          <cell r="C3">
            <v>92</v>
          </cell>
        </row>
      </sheetData>
      <sheetData sheetId="291">
        <row r="4">
          <cell r="O4" t="str">
            <v>P195GH</v>
          </cell>
        </row>
      </sheetData>
      <sheetData sheetId="292">
        <row r="665">
          <cell r="B665" t="str">
            <v>@1297</v>
          </cell>
        </row>
      </sheetData>
      <sheetData sheetId="293"/>
      <sheetData sheetId="294">
        <row r="13">
          <cell r="BD13">
            <v>6</v>
          </cell>
        </row>
      </sheetData>
      <sheetData sheetId="295"/>
      <sheetData sheetId="296"/>
      <sheetData sheetId="297">
        <row r="6">
          <cell r="D6" t="str">
            <v xml:space="preserve">0,09 400 </v>
          </cell>
        </row>
      </sheetData>
      <sheetData sheetId="298">
        <row r="12">
          <cell r="E12" t="str">
            <v xml:space="preserve">30 500 400 </v>
          </cell>
        </row>
      </sheetData>
      <sheetData sheetId="299">
        <row r="2">
          <cell r="P2">
            <v>129</v>
          </cell>
        </row>
      </sheetData>
      <sheetData sheetId="300"/>
      <sheetData sheetId="301">
        <row r="6">
          <cell r="D6" t="str">
            <v>AHXAMK-W 12/20 KV 3x120+35</v>
          </cell>
        </row>
      </sheetData>
      <sheetData sheetId="302">
        <row r="5">
          <cell r="I5" t="str">
            <v>OT90AAUA3T</v>
          </cell>
        </row>
      </sheetData>
      <sheetData sheetId="303">
        <row r="8">
          <cell r="D8" t="str">
            <v>0,18 380</v>
          </cell>
        </row>
      </sheetData>
      <sheetData sheetId="304"/>
      <sheetData sheetId="305"/>
      <sheetData sheetId="306">
        <row r="2">
          <cell r="B2" t="str">
            <v>Quotation</v>
          </cell>
        </row>
      </sheetData>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row r="6">
          <cell r="H6">
            <v>157.5</v>
          </cell>
        </row>
      </sheetData>
      <sheetData sheetId="323">
        <row r="6">
          <cell r="H6">
            <v>178.5</v>
          </cell>
        </row>
      </sheetData>
      <sheetData sheetId="324"/>
      <sheetData sheetId="325"/>
      <sheetData sheetId="326"/>
      <sheetData sheetId="327"/>
      <sheetData sheetId="328"/>
      <sheetData sheetId="329"/>
      <sheetData sheetId="330">
        <row r="3">
          <cell r="C3">
            <v>92</v>
          </cell>
        </row>
      </sheetData>
      <sheetData sheetId="331">
        <row r="4">
          <cell r="O4" t="str">
            <v>P195GH</v>
          </cell>
        </row>
      </sheetData>
      <sheetData sheetId="332">
        <row r="665">
          <cell r="B665" t="str">
            <v>@1297</v>
          </cell>
        </row>
      </sheetData>
      <sheetData sheetId="333"/>
      <sheetData sheetId="334">
        <row r="13">
          <cell r="BD13">
            <v>6</v>
          </cell>
        </row>
      </sheetData>
      <sheetData sheetId="335"/>
      <sheetData sheetId="336"/>
      <sheetData sheetId="337">
        <row r="6">
          <cell r="D6" t="str">
            <v xml:space="preserve">0,09 400 </v>
          </cell>
        </row>
      </sheetData>
      <sheetData sheetId="338">
        <row r="12">
          <cell r="E12" t="str">
            <v xml:space="preserve">30 500 400 </v>
          </cell>
        </row>
      </sheetData>
      <sheetData sheetId="339">
        <row r="2">
          <cell r="P2">
            <v>129</v>
          </cell>
        </row>
      </sheetData>
      <sheetData sheetId="340"/>
      <sheetData sheetId="341">
        <row r="6">
          <cell r="D6" t="str">
            <v>AHXAMK-W 12/20 KV 3x120+35</v>
          </cell>
        </row>
      </sheetData>
      <sheetData sheetId="342">
        <row r="5">
          <cell r="I5" t="str">
            <v>OT90AAUA3T</v>
          </cell>
        </row>
      </sheetData>
      <sheetData sheetId="343">
        <row r="8">
          <cell r="D8" t="str">
            <v>0,18 380</v>
          </cell>
        </row>
      </sheetData>
      <sheetData sheetId="344"/>
      <sheetData sheetId="345"/>
      <sheetData sheetId="346">
        <row r="2">
          <cell r="B2" t="str">
            <v>Quotation</v>
          </cell>
        </row>
      </sheetData>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row r="6">
          <cell r="H6">
            <v>157.5</v>
          </cell>
        </row>
      </sheetData>
      <sheetData sheetId="363">
        <row r="6">
          <cell r="H6">
            <v>178.5</v>
          </cell>
        </row>
      </sheetData>
      <sheetData sheetId="364"/>
      <sheetData sheetId="365"/>
      <sheetData sheetId="366"/>
      <sheetData sheetId="367"/>
      <sheetData sheetId="368"/>
      <sheetData sheetId="369"/>
      <sheetData sheetId="370">
        <row r="3">
          <cell r="C3">
            <v>92</v>
          </cell>
        </row>
      </sheetData>
      <sheetData sheetId="371">
        <row r="4">
          <cell r="O4" t="str">
            <v>P195GH</v>
          </cell>
        </row>
      </sheetData>
      <sheetData sheetId="372">
        <row r="665">
          <cell r="B665" t="str">
            <v>@1297</v>
          </cell>
        </row>
      </sheetData>
      <sheetData sheetId="373"/>
      <sheetData sheetId="374">
        <row r="13">
          <cell r="BD13">
            <v>6</v>
          </cell>
        </row>
      </sheetData>
      <sheetData sheetId="375"/>
      <sheetData sheetId="376"/>
      <sheetData sheetId="377">
        <row r="6">
          <cell r="D6" t="str">
            <v xml:space="preserve">0,09 400 </v>
          </cell>
        </row>
      </sheetData>
      <sheetData sheetId="378">
        <row r="12">
          <cell r="E12" t="str">
            <v xml:space="preserve">30 500 400 </v>
          </cell>
        </row>
      </sheetData>
      <sheetData sheetId="379">
        <row r="2">
          <cell r="P2">
            <v>129</v>
          </cell>
        </row>
      </sheetData>
      <sheetData sheetId="380"/>
      <sheetData sheetId="381">
        <row r="6">
          <cell r="D6" t="str">
            <v>AHXAMK-W 12/20 KV 3x120+35</v>
          </cell>
        </row>
      </sheetData>
      <sheetData sheetId="382">
        <row r="5">
          <cell r="I5" t="str">
            <v>OT90AAUA3T</v>
          </cell>
        </row>
      </sheetData>
      <sheetData sheetId="383">
        <row r="8">
          <cell r="D8" t="str">
            <v>0,18 380</v>
          </cell>
        </row>
      </sheetData>
      <sheetData sheetId="384"/>
      <sheetData sheetId="385"/>
      <sheetData sheetId="386">
        <row r="2">
          <cell r="B2" t="str">
            <v>Quotation</v>
          </cell>
        </row>
      </sheetData>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row r="6">
          <cell r="H6">
            <v>157.5</v>
          </cell>
        </row>
      </sheetData>
      <sheetData sheetId="403">
        <row r="6">
          <cell r="H6">
            <v>178.5</v>
          </cell>
        </row>
      </sheetData>
      <sheetData sheetId="404"/>
      <sheetData sheetId="405"/>
      <sheetData sheetId="406"/>
      <sheetData sheetId="407"/>
      <sheetData sheetId="408"/>
      <sheetData sheetId="409"/>
      <sheetData sheetId="410">
        <row r="3">
          <cell r="C3">
            <v>92</v>
          </cell>
        </row>
      </sheetData>
      <sheetData sheetId="411">
        <row r="4">
          <cell r="O4" t="str">
            <v>P195GH</v>
          </cell>
        </row>
      </sheetData>
      <sheetData sheetId="412">
        <row r="665">
          <cell r="B665" t="str">
            <v>@1297</v>
          </cell>
        </row>
      </sheetData>
      <sheetData sheetId="413"/>
      <sheetData sheetId="414">
        <row r="13">
          <cell r="BD13">
            <v>6</v>
          </cell>
        </row>
      </sheetData>
      <sheetData sheetId="415"/>
      <sheetData sheetId="416"/>
      <sheetData sheetId="417">
        <row r="6">
          <cell r="D6" t="str">
            <v xml:space="preserve">0,09 400 </v>
          </cell>
        </row>
      </sheetData>
      <sheetData sheetId="418">
        <row r="12">
          <cell r="E12" t="str">
            <v xml:space="preserve">30 500 400 </v>
          </cell>
        </row>
      </sheetData>
      <sheetData sheetId="419">
        <row r="2">
          <cell r="P2">
            <v>129</v>
          </cell>
        </row>
      </sheetData>
      <sheetData sheetId="420"/>
      <sheetData sheetId="421">
        <row r="6">
          <cell r="D6" t="str">
            <v>AHXAMK-W 12/20 KV 3x120+35</v>
          </cell>
        </row>
      </sheetData>
      <sheetData sheetId="422">
        <row r="5">
          <cell r="I5" t="str">
            <v>OT90AAUA3T</v>
          </cell>
        </row>
      </sheetData>
      <sheetData sheetId="423">
        <row r="8">
          <cell r="D8" t="str">
            <v>0,18 380</v>
          </cell>
        </row>
      </sheetData>
      <sheetData sheetId="424"/>
      <sheetData sheetId="425"/>
      <sheetData sheetId="426">
        <row r="2">
          <cell r="B2" t="str">
            <v>Quotation</v>
          </cell>
        </row>
      </sheetData>
      <sheetData sheetId="427"/>
      <sheetData sheetId="428"/>
      <sheetData sheetId="429"/>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row r="6">
          <cell r="H6">
            <v>157.5</v>
          </cell>
        </row>
      </sheetData>
      <sheetData sheetId="444">
        <row r="6">
          <cell r="H6">
            <v>178.5</v>
          </cell>
        </row>
      </sheetData>
      <sheetData sheetId="445"/>
      <sheetData sheetId="446"/>
      <sheetData sheetId="447"/>
      <sheetData sheetId="448"/>
      <sheetData sheetId="449"/>
      <sheetData sheetId="450"/>
      <sheetData sheetId="451">
        <row r="3">
          <cell r="C3">
            <v>92</v>
          </cell>
        </row>
      </sheetData>
      <sheetData sheetId="452">
        <row r="4">
          <cell r="O4" t="str">
            <v>P195GH</v>
          </cell>
        </row>
      </sheetData>
      <sheetData sheetId="453">
        <row r="665">
          <cell r="B665" t="str">
            <v>@1297</v>
          </cell>
        </row>
      </sheetData>
      <sheetData sheetId="454"/>
      <sheetData sheetId="455">
        <row r="13">
          <cell r="BD13">
            <v>6</v>
          </cell>
        </row>
      </sheetData>
      <sheetData sheetId="456"/>
      <sheetData sheetId="457"/>
      <sheetData sheetId="458">
        <row r="6">
          <cell r="D6" t="str">
            <v xml:space="preserve">0,09 400 </v>
          </cell>
        </row>
      </sheetData>
      <sheetData sheetId="459">
        <row r="12">
          <cell r="E12" t="str">
            <v xml:space="preserve">30 500 400 </v>
          </cell>
        </row>
      </sheetData>
      <sheetData sheetId="460">
        <row r="2">
          <cell r="P2">
            <v>129</v>
          </cell>
        </row>
      </sheetData>
      <sheetData sheetId="461"/>
      <sheetData sheetId="462">
        <row r="6">
          <cell r="D6" t="str">
            <v>AHXAMK-W 12/20 KV 3x120+35</v>
          </cell>
        </row>
      </sheetData>
      <sheetData sheetId="463">
        <row r="5">
          <cell r="I5" t="str">
            <v>OT90AAUA3T</v>
          </cell>
        </row>
      </sheetData>
      <sheetData sheetId="464">
        <row r="8">
          <cell r="D8" t="str">
            <v>0,18 380</v>
          </cell>
        </row>
      </sheetData>
      <sheetData sheetId="465"/>
      <sheetData sheetId="466"/>
      <sheetData sheetId="467">
        <row r="2">
          <cell r="B2" t="str">
            <v>Quotation</v>
          </cell>
        </row>
      </sheetData>
      <sheetData sheetId="468"/>
      <sheetData sheetId="469"/>
      <sheetData sheetId="470"/>
      <sheetData sheetId="471" refreshError="1"/>
      <sheetData sheetId="472" refreshError="1"/>
      <sheetData sheetId="473"/>
      <sheetData sheetId="474"/>
      <sheetData sheetId="475"/>
      <sheetData sheetId="476"/>
      <sheetData sheetId="477"/>
      <sheetData sheetId="478"/>
      <sheetData sheetId="479"/>
      <sheetData sheetId="480"/>
      <sheetData sheetId="481"/>
      <sheetData sheetId="482"/>
      <sheetData sheetId="483"/>
      <sheetData sheetId="484"/>
      <sheetData sheetId="485">
        <row r="6">
          <cell r="H6">
            <v>157.5</v>
          </cell>
        </row>
      </sheetData>
      <sheetData sheetId="486">
        <row r="6">
          <cell r="H6">
            <v>178.5</v>
          </cell>
        </row>
      </sheetData>
      <sheetData sheetId="487"/>
      <sheetData sheetId="488"/>
      <sheetData sheetId="489"/>
      <sheetData sheetId="490"/>
      <sheetData sheetId="491"/>
      <sheetData sheetId="492"/>
      <sheetData sheetId="493">
        <row r="3">
          <cell r="C3">
            <v>92</v>
          </cell>
        </row>
      </sheetData>
      <sheetData sheetId="494">
        <row r="4">
          <cell r="O4" t="str">
            <v>P195GH</v>
          </cell>
        </row>
      </sheetData>
      <sheetData sheetId="495">
        <row r="665">
          <cell r="B665" t="str">
            <v>@1297</v>
          </cell>
        </row>
      </sheetData>
      <sheetData sheetId="496"/>
      <sheetData sheetId="497">
        <row r="13">
          <cell r="BD13">
            <v>6</v>
          </cell>
        </row>
      </sheetData>
      <sheetData sheetId="498"/>
      <sheetData sheetId="499"/>
      <sheetData sheetId="500">
        <row r="6">
          <cell r="D6" t="str">
            <v xml:space="preserve">0,09 400 </v>
          </cell>
        </row>
      </sheetData>
      <sheetData sheetId="501">
        <row r="12">
          <cell r="E12" t="str">
            <v xml:space="preserve">30 500 400 </v>
          </cell>
        </row>
      </sheetData>
      <sheetData sheetId="502">
        <row r="2">
          <cell r="P2">
            <v>129</v>
          </cell>
        </row>
      </sheetData>
      <sheetData sheetId="503"/>
      <sheetData sheetId="504">
        <row r="6">
          <cell r="D6" t="str">
            <v>AHXAMK-W 12/20 KV 3x120+35</v>
          </cell>
        </row>
      </sheetData>
      <sheetData sheetId="505">
        <row r="5">
          <cell r="I5" t="str">
            <v>OT90AAUA3T</v>
          </cell>
        </row>
      </sheetData>
      <sheetData sheetId="506">
        <row r="8">
          <cell r="D8" t="str">
            <v>0,18 380</v>
          </cell>
        </row>
      </sheetData>
      <sheetData sheetId="507"/>
      <sheetData sheetId="508"/>
      <sheetData sheetId="509">
        <row r="2">
          <cell r="B2" t="str">
            <v>Quotation</v>
          </cell>
        </row>
      </sheetData>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row r="6">
          <cell r="H6">
            <v>157.5</v>
          </cell>
        </row>
      </sheetData>
      <sheetData sheetId="526">
        <row r="6">
          <cell r="H6">
            <v>178.5</v>
          </cell>
        </row>
      </sheetData>
      <sheetData sheetId="527"/>
      <sheetData sheetId="528"/>
      <sheetData sheetId="529"/>
      <sheetData sheetId="530"/>
      <sheetData sheetId="531"/>
      <sheetData sheetId="532"/>
      <sheetData sheetId="533">
        <row r="3">
          <cell r="C3">
            <v>92</v>
          </cell>
        </row>
      </sheetData>
      <sheetData sheetId="534">
        <row r="4">
          <cell r="O4" t="str">
            <v>P195GH</v>
          </cell>
        </row>
      </sheetData>
      <sheetData sheetId="535">
        <row r="665">
          <cell r="B665" t="str">
            <v>@1297</v>
          </cell>
        </row>
      </sheetData>
      <sheetData sheetId="536"/>
      <sheetData sheetId="537">
        <row r="13">
          <cell r="BD13">
            <v>6</v>
          </cell>
        </row>
      </sheetData>
      <sheetData sheetId="538"/>
      <sheetData sheetId="539"/>
      <sheetData sheetId="540">
        <row r="6">
          <cell r="D6" t="str">
            <v xml:space="preserve">0,09 400 </v>
          </cell>
        </row>
      </sheetData>
      <sheetData sheetId="541">
        <row r="12">
          <cell r="E12" t="str">
            <v xml:space="preserve">30 500 400 </v>
          </cell>
        </row>
      </sheetData>
      <sheetData sheetId="542">
        <row r="2">
          <cell r="P2">
            <v>129</v>
          </cell>
        </row>
      </sheetData>
      <sheetData sheetId="543"/>
      <sheetData sheetId="544">
        <row r="6">
          <cell r="D6" t="str">
            <v>AHXAMK-W 12/20 KV 3x120+35</v>
          </cell>
        </row>
      </sheetData>
      <sheetData sheetId="545">
        <row r="5">
          <cell r="I5" t="str">
            <v>OT90AAUA3T</v>
          </cell>
        </row>
      </sheetData>
      <sheetData sheetId="546">
        <row r="8">
          <cell r="D8" t="str">
            <v>0,18 380</v>
          </cell>
        </row>
      </sheetData>
      <sheetData sheetId="547"/>
      <sheetData sheetId="548"/>
      <sheetData sheetId="549">
        <row r="2">
          <cell r="B2" t="str">
            <v>Quotation</v>
          </cell>
        </row>
      </sheetData>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ow r="6">
          <cell r="H6">
            <v>157.5</v>
          </cell>
        </row>
      </sheetData>
      <sheetData sheetId="566">
        <row r="6">
          <cell r="H6">
            <v>178.5</v>
          </cell>
        </row>
      </sheetData>
      <sheetData sheetId="567"/>
      <sheetData sheetId="568"/>
      <sheetData sheetId="569"/>
      <sheetData sheetId="570"/>
      <sheetData sheetId="571"/>
      <sheetData sheetId="572"/>
      <sheetData sheetId="573">
        <row r="3">
          <cell r="C3">
            <v>92</v>
          </cell>
        </row>
      </sheetData>
      <sheetData sheetId="574">
        <row r="4">
          <cell r="O4" t="str">
            <v>P195GH</v>
          </cell>
        </row>
      </sheetData>
      <sheetData sheetId="575">
        <row r="665">
          <cell r="B665" t="str">
            <v>@1297</v>
          </cell>
        </row>
      </sheetData>
      <sheetData sheetId="576"/>
      <sheetData sheetId="577">
        <row r="13">
          <cell r="BD13">
            <v>6</v>
          </cell>
        </row>
      </sheetData>
      <sheetData sheetId="578"/>
      <sheetData sheetId="579"/>
      <sheetData sheetId="580">
        <row r="6">
          <cell r="D6" t="str">
            <v xml:space="preserve">0,09 400 </v>
          </cell>
        </row>
      </sheetData>
      <sheetData sheetId="581">
        <row r="12">
          <cell r="E12" t="str">
            <v xml:space="preserve">30 500 400 </v>
          </cell>
        </row>
      </sheetData>
      <sheetData sheetId="582">
        <row r="2">
          <cell r="P2">
            <v>129</v>
          </cell>
        </row>
      </sheetData>
      <sheetData sheetId="583"/>
      <sheetData sheetId="584">
        <row r="6">
          <cell r="D6" t="str">
            <v>AHXAMK-W 12/20 KV 3x120+35</v>
          </cell>
        </row>
      </sheetData>
      <sheetData sheetId="585">
        <row r="5">
          <cell r="I5" t="str">
            <v>OT90AAUA3T</v>
          </cell>
        </row>
      </sheetData>
      <sheetData sheetId="586">
        <row r="8">
          <cell r="D8" t="str">
            <v>0,18 380</v>
          </cell>
        </row>
      </sheetData>
      <sheetData sheetId="587"/>
      <sheetData sheetId="588"/>
      <sheetData sheetId="589">
        <row r="2">
          <cell r="B2" t="str">
            <v>Quotation</v>
          </cell>
        </row>
      </sheetData>
      <sheetData sheetId="590"/>
      <sheetData sheetId="591"/>
      <sheetData sheetId="592"/>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Resumo"/>
      <sheetName val="Encargos"/>
      <sheetName val="Encargos debêntures "/>
      <sheetName val="Links"/>
      <sheetName val="XREF"/>
      <sheetName val="Tickmarks"/>
      <sheetName val="Allocation-Recebidos"/>
      <sheetName val="Plano de Contas"/>
      <sheetName val="MELHORIAS E OPÇÕES"/>
      <sheetName val="Encargos_debêntures_"/>
      <sheetName val="Plano_de_Contas"/>
      <sheetName val="MELHORIAS_E_OPÇÕES"/>
      <sheetName val="Encargos_debêntures_1"/>
      <sheetName val="Plano_de_Contas1"/>
      <sheetName val="MELHORIAS_E_OPÇÕES1"/>
      <sheetName val="Encargos_debêntures_2"/>
      <sheetName val="Plano_de_Contas2"/>
      <sheetName val="MELHORIAS_E_OPÇÕES2"/>
      <sheetName val="Encargos_debêntures_3"/>
      <sheetName val="Plano_de_Contas3"/>
      <sheetName val="MELHORIAS_E_OPÇÕES3"/>
      <sheetName val="Encargos_debêntures_4"/>
      <sheetName val="Plano_de_Contas4"/>
      <sheetName val="MELHORIAS_E_OPÇÕES4"/>
    </sheetNames>
    <sheetDataSet>
      <sheetData sheetId="0"/>
      <sheetData sheetId="1">
        <row r="29">
          <cell r="C29">
            <v>-27857</v>
          </cell>
        </row>
      </sheetData>
      <sheetData sheetId="2">
        <row r="34">
          <cell r="D34" t="str">
            <v>!</v>
          </cell>
        </row>
      </sheetData>
      <sheetData sheetId="3"/>
      <sheetData sheetId="4"/>
      <sheetData sheetId="5"/>
      <sheetData sheetId="6"/>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KEY ISSUES"/>
      <sheetName val="KPM EXAMPLE "/>
      <sheetName val="VARIANCE"/>
      <sheetName val="variance2000"/>
      <sheetName val="WORKING K."/>
      <sheetName val="BUSINESS EBIT"/>
      <sheetName val="EARNINGSTOT"/>
      <sheetName val="PULP"/>
      <sheetName val="MAINT.REPAIRS"/>
      <sheetName val="SA"/>
      <sheetName val="SAFETY"/>
      <sheetName val="effic"/>
      <sheetName val="US Adjustments"/>
      <sheetName val="HEADCOUNT"/>
      <sheetName val="Pricing"/>
      <sheetName val="Planned shutdow"/>
      <sheetName val="macros"/>
      <sheetName val="CONS-LS"/>
      <sheetName val="Rendimentos"/>
      <sheetName val="KEY_ISSUES"/>
      <sheetName val="KPM_EXAMPLE_"/>
      <sheetName val="WORKING_K_"/>
      <sheetName val="BUSINESS_EBIT"/>
      <sheetName val="MAINT_REPAIRS"/>
      <sheetName val="US_Adjustments"/>
      <sheetName val="Planned_shutdow"/>
      <sheetName val="ICATU"/>
      <sheetName val="KEY_ISSUES1"/>
      <sheetName val="KPM_EXAMPLE_1"/>
      <sheetName val="WORKING_K_1"/>
      <sheetName val="BUSINESS_EBIT1"/>
      <sheetName val="MAINT_REPAIRS1"/>
      <sheetName val="US_Adjustments1"/>
      <sheetName val="Planned_shutdow1"/>
      <sheetName val="COMPPROD"/>
      <sheetName val="KEY_ISSUES3"/>
      <sheetName val="KPM_EXAMPLE_3"/>
      <sheetName val="WORKING_K_3"/>
      <sheetName val="BUSINESS_EBIT3"/>
      <sheetName val="MAINT_REPAIRS3"/>
      <sheetName val="US_Adjustments3"/>
      <sheetName val="Planned_shutdow3"/>
      <sheetName val="KEY_ISSUES2"/>
      <sheetName val="KPM_EXAMPLE_2"/>
      <sheetName val="WORKING_K_2"/>
      <sheetName val="BUSINESS_EBIT2"/>
      <sheetName val="MAINT_REPAIRS2"/>
      <sheetName val="US_Adjustments2"/>
      <sheetName val="Planned_shutdow2"/>
      <sheetName val="KEY_ISSUES4"/>
      <sheetName val="KPM_EXAMPLE_4"/>
      <sheetName val="WORKING_K_4"/>
      <sheetName val="BUSINESS_EBIT4"/>
      <sheetName val="MAINT_REPAIRS4"/>
      <sheetName val="US_Adjustments4"/>
      <sheetName val="Planned_shutdow4"/>
      <sheetName val="KEY_ISSUES5"/>
      <sheetName val="KPM_EXAMPLE_5"/>
      <sheetName val="WORKING_K_5"/>
      <sheetName val="BUSINESS_EBIT5"/>
      <sheetName val="MAINT_REPAIRS5"/>
      <sheetName val="US_Adjustments5"/>
      <sheetName val="Planned_shutdow5"/>
      <sheetName val="KEY_ISSUES6"/>
      <sheetName val="KPM_EXAMPLE_6"/>
      <sheetName val="WORKING_K_6"/>
      <sheetName val="BUSINESS_EBIT6"/>
      <sheetName val="MAINT_REPAIRS6"/>
      <sheetName val="US_Adjustments6"/>
      <sheetName val="Planned_shutdow6"/>
      <sheetName val="KEY_ISSUES7"/>
      <sheetName val="KPM_EXAMPLE_7"/>
      <sheetName val="WORKING_K_7"/>
      <sheetName val="BUSINESS_EBIT7"/>
      <sheetName val="MAINT_REPAIRS7"/>
      <sheetName val="US_Adjustments7"/>
      <sheetName val="Planned_shutdow7"/>
      <sheetName val="TABPG076"/>
      <sheetName val="RESUMO"/>
      <sheetName val="KEY_ISSUES8"/>
      <sheetName val="KPM_EXAMPLE_8"/>
      <sheetName val="WORKING_K_8"/>
      <sheetName val="BUSINESS_EBIT8"/>
      <sheetName val="MAINT_REPAIRS8"/>
      <sheetName val="US_Adjustments8"/>
      <sheetName val="Planned_shutdow8"/>
      <sheetName val="KEY_ISSUES9"/>
      <sheetName val="KPM_EXAMPLE_9"/>
      <sheetName val="WORKING_K_9"/>
      <sheetName val="BUSINESS_EBIT9"/>
      <sheetName val="MAINT_REPAIRS9"/>
      <sheetName val="US_Adjustments9"/>
      <sheetName val="Planned_shutdow9"/>
      <sheetName val="KEY_ISSUES10"/>
      <sheetName val="KPM_EXAMPLE_10"/>
      <sheetName val="WORKING_K_10"/>
      <sheetName val="BUSINESS_EBIT10"/>
      <sheetName val="MAINT_REPAIRS10"/>
      <sheetName val="US_Adjustments10"/>
      <sheetName val="Planned_shutdow10"/>
      <sheetName val="Conn. Lib"/>
      <sheetName val="Conn__Lib"/>
      <sheetName val="KEY_ISSUES11"/>
      <sheetName val="KPM_EXAMPLE_11"/>
      <sheetName val="WORKING_K_11"/>
      <sheetName val="BUSINESS_EBIT11"/>
      <sheetName val="MAINT_REPAIRS11"/>
      <sheetName val="US_Adjustments11"/>
      <sheetName val="Planned_shutdow11"/>
      <sheetName val="Conn__Lib1"/>
      <sheetName val="KEY_ISSUES12"/>
      <sheetName val="KPM_EXAMPLE_12"/>
      <sheetName val="WORKING_K_12"/>
      <sheetName val="BUSINESS_EBIT12"/>
      <sheetName val="MAINT_REPAIRS12"/>
      <sheetName val="US_Adjustments12"/>
      <sheetName val="Planned_shutdow12"/>
      <sheetName val="Conn__Lib2"/>
    </sheetNames>
    <sheetDataSet>
      <sheetData sheetId="0" refreshError="1">
        <row r="2">
          <cell r="A2" t="str">
            <v>EUROPEAN PAPERS</v>
          </cell>
        </row>
        <row r="5">
          <cell r="A5" t="str">
            <v>2001 PERFORMANCE TARGET</v>
          </cell>
        </row>
        <row r="8">
          <cell r="A8" t="str">
            <v>LOCATION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Aging"/>
      <sheetName val="PDD-Movimentação"/>
      <sheetName val="XREF"/>
      <sheetName val="Tickmarks"/>
      <sheetName val="Teste Drpc"/>
      <sheetName val="1) Lead"/>
      <sheetName val="#REF"/>
      <sheetName val="Links"/>
      <sheetName val="pl atual"/>
      <sheetName val="DRE"/>
      <sheetName val="UFIR"/>
      <sheetName val="C1398T96"/>
      <sheetName val="ATIVO"/>
      <sheetName val="Tipos"/>
      <sheetName val="Mapa 31.01.04"/>
      <sheetName val="Inventário PA"/>
      <sheetName val="Abertura Nov'03"/>
      <sheetName val="APOIO"/>
      <sheetName val="VENDAS_P_SUBSIDIÁRIA"/>
      <sheetName val="Tab.Daten"/>
      <sheetName val="TAB.Hauptmenue"/>
      <sheetName val="consolid soc"/>
      <sheetName val="Cel.ePap. Mucuri"/>
      <sheetName val="local"/>
      <sheetName val="tabela"/>
      <sheetName val="integral"/>
      <sheetName val="bal"/>
      <sheetName val="INFO"/>
      <sheetName val="DFC"/>
      <sheetName val="6310-Lead"/>
      <sheetName val="PDD"/>
      <sheetName val="circularização"/>
      <sheetName val="Mapa de Moviment."/>
      <sheetName val="Depreciação"/>
      <sheetName val="Pas Juros e V.M.C."/>
      <sheetName val="Worksheet%20in%205331%20Contas%"/>
      <sheetName val="Worksheet in 5331 Contas a Rece"/>
      <sheetName val="Adições"/>
      <sheetName val="Saldo Inicial"/>
      <sheetName val="WL"/>
      <sheetName val=""/>
      <sheetName val="Fev"/>
      <sheetName val="Plano de Contas"/>
      <sheetName val="ce"/>
      <sheetName val="H.MUNDIAL - 27.01.06 - Ajustado"/>
      <sheetName val="n"/>
      <sheetName val="EUR GM"/>
      <sheetName val="R$ Trator"/>
      <sheetName val="U_P&amp;L"/>
      <sheetName val="#¡REF"/>
      <sheetName val="O productivity"/>
      <sheetName val="SispecPSAP"/>
      <sheetName val="ANALI2001"/>
      <sheetName val="Board Owners"/>
      <sheetName val=" Produção_Calcário"/>
      <sheetName val="Conciliação Custos - Guarani"/>
      <sheetName val="Future Weighted Income"/>
      <sheetName val="Volume"/>
      <sheetName val="Mercado"/>
      <sheetName val="RELATA"/>
      <sheetName val="Resumo Real"/>
      <sheetName val="Issuance by Subsector"/>
      <sheetName val="MLP PIPES"/>
      <sheetName val="Issuance by Type"/>
      <sheetName val="League Tables"/>
      <sheetName val="MLPs"/>
      <sheetName val="Differences USGAAP"/>
      <sheetName val="CONS-LS"/>
      <sheetName val="Income Statement"/>
      <sheetName val="Ctz Chile Ltda 19.02.12"/>
      <sheetName val="Budget"/>
      <sheetName val="Débitos Financeiros"/>
      <sheetName val="Índices"/>
      <sheetName val="FATURAMENTO"/>
      <sheetName val="Inputs"/>
      <sheetName val="VENDAS"/>
      <sheetName val="DMPL"/>
      <sheetName val="GeneralInfo"/>
      <sheetName val="working"/>
      <sheetName val="Permanent info"/>
      <sheetName val="Carga Periodo anterior"/>
      <sheetName val="Plan3"/>
      <sheetName val="RFB _NBSA"/>
      <sheetName val="PDD-Moviment_x0001_ção"/>
      <sheetName val="Saldo devedor"/>
      <sheetName val="Dados de relacionamento"/>
      <sheetName val="CONSSID12-96"/>
      <sheetName val="PREMISSAS"/>
      <sheetName val="Dados"/>
      <sheetName val="INDIECO1"/>
      <sheetName val="WBS_CLIENTE"/>
      <sheetName val="MENSAL"/>
      <sheetName val="Conciliações Interim e Final"/>
      <sheetName val="Fiber Demand_Sum"/>
      <sheetName val="Premissas_Salario"/>
      <sheetName val="DRE_Comparativo"/>
      <sheetName val="Encargos"/>
      <sheetName val="Resumo"/>
    </sheetNames>
    <sheetDataSet>
      <sheetData sheetId="0" refreshError="1"/>
      <sheetData sheetId="1" refreshError="1">
        <row r="8">
          <cell r="A8">
            <v>6952599.1490349993</v>
          </cell>
        </row>
        <row r="9">
          <cell r="I9">
            <v>6931133</v>
          </cell>
        </row>
        <row r="66">
          <cell r="Q66" t="str">
            <v>B</v>
          </cell>
        </row>
      </sheetData>
      <sheetData sheetId="2" refreshError="1">
        <row r="8">
          <cell r="A8">
            <v>6952599.1490349993</v>
          </cell>
        </row>
        <row r="35">
          <cell r="C35">
            <v>-13690664</v>
          </cell>
        </row>
      </sheetData>
      <sheetData sheetId="3" refreshError="1">
        <row r="8">
          <cell r="A8">
            <v>6952599.1490349993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a de movimentação "/>
      <sheetName val="mapa de movimentação final"/>
      <sheetName val="Adições e Juros [Out-00] (2)"/>
      <sheetName val="mapa de movimentação"/>
      <sheetName val="Sheet1"/>
      <sheetName val="Tickmarks"/>
      <sheetName val="#REF"/>
      <sheetName val="Mapa de Moviment."/>
      <sheetName val="XREF"/>
      <sheetName val="Conc. Bancária 31.10.00"/>
      <sheetName val="Lead"/>
      <sheetName val="Circularização"/>
      <sheetName val="Depreciação"/>
      <sheetName val="Mapa"/>
      <sheetName val="Adições"/>
      <sheetName val="PDD"/>
      <sheetName val="Empréstimos"/>
      <sheetName val="Aging"/>
      <sheetName val="PDD-Movimentação"/>
      <sheetName val="Mapa 31.01.04"/>
      <sheetName val="Partes Relacionadas"/>
      <sheetName val="{PPC}Mapa de movimentação"/>
      <sheetName val="B"/>
      <sheetName val="低值品"/>
      <sheetName val="DRE"/>
      <sheetName val="BP"/>
      <sheetName val="1.CS Gás"/>
      <sheetName val="2.1 Mapa - Termogás"/>
      <sheetName val="2.3 Deságio - Termogás"/>
      <sheetName val="Mutação"/>
      <sheetName val="Mov. Juros Capitalizados"/>
      <sheetName val="Provisão de Juros"/>
      <sheetName val="BB-200 "/>
      <sheetName val="Medições a faturar"/>
      <sheetName val=" (2)"/>
      <sheetName val="Vouching AddFA5810.81"/>
    </sheetNames>
    <sheetDataSet>
      <sheetData sheetId="0" refreshError="1">
        <row r="51">
          <cell r="K51">
            <v>36908.970560000002</v>
          </cell>
          <cell r="L51"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 Empréstimos "/>
      <sheetName val="Ajustes Leasing"/>
      <sheetName val="Teste Leasing"/>
      <sheetName val="movimentacao"/>
      <sheetName val="XREF"/>
      <sheetName val="Tickmarks"/>
      <sheetName val="Mapa "/>
      <sheetName val="Testes"/>
      <sheetName val="Testes Leasing"/>
      <sheetName val="Log"/>
      <sheetName val="Testes 30.09"/>
      <sheetName val="Teestes Leasing"/>
      <sheetName val="1.Circularização "/>
      <sheetName val="2.Mapa de movimentação"/>
      <sheetName val="3.Resumo dos contratos"/>
      <sheetName val="4. Teste de Adição e Baixas"/>
      <sheetName val="5. Encargos - 31.10.08"/>
      <sheetName val="5.1 Encargos - 31.12.08"/>
      <sheetName val="6.Escalonamento - 31.10.08"/>
      <sheetName val="6.1 Escalonamento - 31.12.08"/>
      <sheetName val="7. Log File"/>
      <sheetName val="8. Nota Explicativa"/>
      <sheetName val="Curto Prazo"/>
      <sheetName val="Longo Prazo"/>
      <sheetName val="Adições_Juros"/>
      <sheetName val="Baixas"/>
      <sheetName val="Debentures"/>
      <sheetName val="Movimentação - SWAP"/>
      <sheetName val="Teste - SWAP"/>
      <sheetName val="Escalonamento"/>
      <sheetName val="Notas explicativas"/>
      <sheetName val="Mapa"/>
      <sheetName val="PAS Juros Nacional"/>
      <sheetName val="PAS Juros Extrangeiro"/>
      <sheetName val="Adições"/>
      <sheetName val="Nota explicativa"/>
      <sheetName val="1.Mapa de movimentação"/>
      <sheetName val="2.Resumo dos contratos"/>
      <sheetName val="3. Teste de Adição e Baixas"/>
      <sheetName val="4. Juros e Variação Cambial"/>
      <sheetName val="5.Escalonamento"/>
      <sheetName val="6. Log File"/>
      <sheetName val="2. Contábil x Financeiro"/>
      <sheetName val="3. Mapa de Movimentação"/>
      <sheetName val="4. Resumo contratos"/>
      <sheetName val="5.Teste de Adição"/>
      <sheetName val="6. Teste de Baixas"/>
      <sheetName val="7. Encargos"/>
      <sheetName val="8. Escalonamento"/>
      <sheetName val="9. Covenants"/>
      <sheetName val="10. Leasing"/>
      <sheetName val="11. Banco Safra"/>
      <sheetName val="12. Provisão de Encargos"/>
      <sheetName val="13.Log ACL"/>
      <sheetName val="5. Juros e Variação Cambial"/>
      <sheetName val="6.Escalonamento"/>
      <sheetName val="1.Mapa"/>
      <sheetName val="2.Circularização"/>
      <sheetName val="3.Baixas"/>
      <sheetName val="4.Juros"/>
      <sheetName val="5.Segregação"/>
      <sheetName val="6. Leasing"/>
      <sheetName val="7. Adição"/>
      <sheetName val="8.LOG"/>
      <sheetName val="Nota"/>
      <sheetName val="Juros"/>
      <sheetName val="Circularização"/>
      <sheetName val="Segregação"/>
      <sheetName val="1Q10"/>
      <sheetName val="3. Juros"/>
      <sheetName val="4. Segregação"/>
      <sheetName val="5. Leasing"/>
      <sheetName val="6. Pacote IFRS"/>
      <sheetName val="P Ref. sch34 (formerly sch22)"/>
      <sheetName val="1. Mapa de movimentação"/>
      <sheetName val="1. Resumo dos contratos"/>
      <sheetName val="2. Mapa de movimentação"/>
      <sheetName val="3. Encargos"/>
      <sheetName val="4.Movimentação de empréstimos"/>
      <sheetName val="NE"/>
      <sheetName val="1.Resumo"/>
      <sheetName val="2.Mapa"/>
      <sheetName val="3.Circularização"/>
      <sheetName val="4.Baixas"/>
      <sheetName val="4.Encargos"/>
      <sheetName val="6.LOG ACL"/>
      <sheetName val="2.Cronograma"/>
      <sheetName val="3.Mapa"/>
      <sheetName val="4.Circularização"/>
      <sheetName val="4.Baixa"/>
      <sheetName val="6.Encargos"/>
      <sheetName val="7. Log ACL"/>
      <sheetName val="1)Movimentacao"/>
      <sheetName val="Circularizações"/>
      <sheetName val="Teste de Adição"/>
      <sheetName val="Teste de Baixa"/>
      <sheetName val="Mapa resumo para DFC"/>
      <sheetName val="4. Leasing"/>
      <sheetName val="5. Segregação"/>
      <sheetName val="6. Notas promissórias"/>
      <sheetName val="1. Resumo contratos"/>
      <sheetName val="3. Adição"/>
      <sheetName val="4. Encargos"/>
      <sheetName val="5. Escalonamento"/>
      <sheetName val="#REF"/>
      <sheetName val="Depositos Judiciais BB"/>
      <sheetName val="Impostos"/>
      <sheetName val="Aging"/>
      <sheetName val="PDD-Movimentação"/>
      <sheetName val="1) Lead"/>
      <sheetName val="1. Resumo"/>
      <sheetName val="2. Cronograma"/>
      <sheetName val="3. Mapa"/>
      <sheetName val="4. Baixas"/>
      <sheetName val="5. Encargos"/>
      <sheetName val="6. Escalonamento"/>
      <sheetName val="7. Circularização"/>
      <sheetName val="Log ACL"/>
      <sheetName val="Tabela Estatística"/>
      <sheetName val="A8"/>
      <sheetName val="2.Mapa 31.10.11"/>
      <sheetName val="2.1 Circularização"/>
      <sheetName val="3. Teste de Adição"/>
      <sheetName val="4.Teste de Baixa"/>
      <sheetName val="6.1 Teste de escalonamento"/>
      <sheetName val="7. Análise de sensibilidade"/>
      <sheetName val="8.1 Nota Explicativa Relatorio"/>
      <sheetName val="Movimentação"/>
      <sheetName val="1) Curto Prazo"/>
      <sheetName val="2) Longo Prazo"/>
      <sheetName val="3) Variação Cambial"/>
      <sheetName val="4) Juros"/>
      <sheetName val="5) Adições"/>
      <sheetName val="6) Baixas"/>
      <sheetName val="7) Debentures"/>
      <sheetName val="8) Movimentação - SWAP"/>
      <sheetName val="9) Teste - SWAP Set"/>
      <sheetName val="10) Teste - SWAP Dez"/>
      <sheetName val="11) Escalonamento"/>
      <sheetName val="12) Notas explicativas"/>
      <sheetName val="Baixas 30.09.05"/>
      <sheetName val="Baixas 31.12.05"/>
      <sheetName val="Segregação e escalonamento"/>
      <sheetName val="Segreg e escalon 31.12.05"/>
      <sheetName val="Resumo"/>
      <sheetName val="Tabela de parâmetro"/>
      <sheetName val="Mapa Empréstimos"/>
      <sheetName val="Mapa Desenvolve"/>
      <sheetName val="Movimentação_Consolidado"/>
      <sheetName val="juros e variação"/>
      <sheetName val="Juros Desenvolve"/>
      <sheetName val="Debêntures"/>
      <sheetName val="23600.1 Summary"/>
      <sheetName val="Vendas"/>
      <sheetName val="Summary"/>
      <sheetName val="Conversão - IFRS"/>
      <sheetName val="Mapa de movimentação "/>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sheetData sheetId="32" refreshError="1"/>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Daf-isi"/>
      <sheetName val="GASATAGG.XLS"/>
      <sheetName val="Basic Price"/>
      <sheetName val="Informasi"/>
      <sheetName val="Analisa Quarry"/>
      <sheetName val="Agregat ABC"/>
      <sheetName val="Peralatan"/>
      <sheetName val="NP-10"/>
      <sheetName val="NP-9"/>
      <sheetName val="NP-8"/>
      <sheetName val="NP-7(1)"/>
      <sheetName val="NP-7"/>
      <sheetName val="NP-6"/>
      <sheetName val="NP-5"/>
      <sheetName val="NP-4"/>
      <sheetName val="NP-3"/>
      <sheetName val="NP-2"/>
      <sheetName val="Mobilisasi"/>
      <sheetName val="HSUMUM.XLS"/>
      <sheetName val="koef-beton"/>
      <sheetName val="HSBETON"/>
      <sheetName val="koef-tanah"/>
      <sheetName val="HSTANAH"/>
      <sheetName val="BOQ-RecylerSCB-10cm "/>
      <sheetName val="Qty-RecyclerSCB-10cm"/>
      <sheetName val="BOQ-Rigid-ALT-4"/>
      <sheetName val="Form-Qty"/>
      <sheetName val="Qty-Rigid-ALT-4"/>
      <sheetName val="Time Schedule"/>
      <sheetName val="BOQ-Recyler-4cm"/>
      <sheetName val="Qty-Recycler-4cm"/>
      <sheetName val="BOQ-Box Culvert"/>
      <sheetName val="BOQ-ALT-1"/>
      <sheetName val="Qty-ALT-1"/>
      <sheetName val="Earth Work"/>
      <sheetName val="Earth Work (2)"/>
      <sheetName val="Reinf steel Box"/>
      <sheetName val="Reinf steel Box (2)"/>
      <sheetName val="Reinf steel Box (3)"/>
      <sheetName val="Committed OFF-CF"/>
      <sheetName val="KCM2_area 322"/>
      <sheetName val="KCM2_area 100"/>
      <sheetName val="TPC Mech- Non Bounded Area"/>
      <sheetName val="TPC Mech- 600 TPD CPKO Refinery"/>
      <sheetName val="CUACA"/>
      <sheetName val="Schedule"/>
      <sheetName val="R"/>
      <sheetName val="EL"/>
      <sheetName val="GASATAGG_XLS"/>
      <sheetName val="Basic_Price"/>
      <sheetName val="Analisa_Quarry"/>
      <sheetName val="Agregat_ABC"/>
      <sheetName val="HSUMUM_XLS"/>
      <sheetName val="BOQ-RecylerSCB-10cm_"/>
      <sheetName val="Time_Schedule"/>
      <sheetName val="BOQ-Box_Culvert"/>
      <sheetName val="Earth_Work"/>
      <sheetName val="Earth_Work_(2)"/>
      <sheetName val="Reinf_steel_Box"/>
      <sheetName val="Reinf_steel_Box_(2)"/>
      <sheetName val="Reinf_steel_Box_(3)"/>
      <sheetName val="Committed_OFF-CF"/>
      <sheetName val="KCM2_area_322"/>
      <sheetName val="KCM2_area_100"/>
      <sheetName val="TPC_Mech-_Non_Bounded_Area"/>
      <sheetName val="TPC_Mech-_600_TPD_CPKO_Refinery"/>
      <sheetName val="geo-A1"/>
      <sheetName val="geo-A2"/>
      <sheetName val="geo-B"/>
      <sheetName val="Sheet1"/>
      <sheetName val="GASATAGG_XLS1"/>
      <sheetName val="Basic_Price1"/>
      <sheetName val="Analisa_Quarry1"/>
      <sheetName val="Agregat_ABC1"/>
      <sheetName val="HSUMUM_XLS1"/>
      <sheetName val="BOQ-RecylerSCB-10cm_1"/>
      <sheetName val="Time_Schedule1"/>
      <sheetName val="BOQ-Box_Culvert1"/>
      <sheetName val="Earth_Work1"/>
      <sheetName val="Earth_Work_(2)1"/>
      <sheetName val="Reinf_steel_Box1"/>
      <sheetName val="Reinf_steel_Box_(2)1"/>
      <sheetName val="Reinf_steel_Box_(3)1"/>
      <sheetName val="Committed_OFF-CF1"/>
      <sheetName val="KCM2_area_3221"/>
      <sheetName val="KCM2_area_1001"/>
      <sheetName val="TPC_Mech-_Non_Bounded_Area1"/>
      <sheetName val="TPC_Mech-_600_TPD_CPKO_Refiner1"/>
      <sheetName val="GASATAGG_XLS2"/>
      <sheetName val="Basic_Price2"/>
      <sheetName val="Analisa_Quarry2"/>
      <sheetName val="Agregat_ABC2"/>
      <sheetName val="HSUMUM_XLS2"/>
      <sheetName val="BOQ-RecylerSCB-10cm_2"/>
      <sheetName val="Time_Schedule2"/>
      <sheetName val="BOQ-Box_Culvert2"/>
      <sheetName val="Earth_Work2"/>
      <sheetName val="Earth_Work_(2)2"/>
      <sheetName val="Reinf_steel_Box2"/>
      <sheetName val="Reinf_steel_Box_(2)2"/>
      <sheetName val="Reinf_steel_Box_(3)2"/>
      <sheetName val="Committed_OFF-CF2"/>
      <sheetName val="KCM2_area_3222"/>
      <sheetName val="KCM2_area_1002"/>
      <sheetName val="TPC_Mech-_Non_Bounded_Area2"/>
      <sheetName val="TPC_Mech-_600_TPD_CPKO_Refiner2"/>
      <sheetName val="GASATAGG_XLS3"/>
      <sheetName val="Basic_Price3"/>
      <sheetName val="Analisa_Quarry3"/>
      <sheetName val="Agregat_ABC3"/>
      <sheetName val="HSUMUM_XLS3"/>
      <sheetName val="BOQ-RecylerSCB-10cm_3"/>
      <sheetName val="Time_Schedule3"/>
      <sheetName val="BOQ-Box_Culvert3"/>
      <sheetName val="Earth_Work3"/>
      <sheetName val="Earth_Work_(2)3"/>
      <sheetName val="Reinf_steel_Box3"/>
      <sheetName val="Reinf_steel_Box_(2)3"/>
      <sheetName val="Reinf_steel_Box_(3)3"/>
      <sheetName val="Committed_OFF-CF3"/>
      <sheetName val="KCM2_area_3223"/>
      <sheetName val="KCM2_area_1003"/>
      <sheetName val="TPC_Mech-_Non_Bounded_Area3"/>
      <sheetName val="TPC_Mech-_600_TPD_CPKO_Refiner3"/>
      <sheetName val="GASATAGG_XLS4"/>
      <sheetName val="Basic_Price4"/>
      <sheetName val="Analisa_Quarry4"/>
      <sheetName val="Agregat_ABC4"/>
      <sheetName val="HSUMUM_XLS4"/>
      <sheetName val="BOQ-RecylerSCB-10cm_4"/>
      <sheetName val="Time_Schedule4"/>
      <sheetName val="BOQ-Box_Culvert4"/>
      <sheetName val="Earth_Work4"/>
      <sheetName val="Earth_Work_(2)4"/>
      <sheetName val="Reinf_steel_Box4"/>
      <sheetName val="Reinf_steel_Box_(2)4"/>
      <sheetName val="Reinf_steel_Box_(3)4"/>
      <sheetName val="Committed_OFF-CF4"/>
      <sheetName val="KCM2_area_3224"/>
      <sheetName val="KCM2_area_1004"/>
      <sheetName val="TPC_Mech-_Non_Bounded_Area4"/>
      <sheetName val="TPC_Mech-_600_TPD_CPKO_Refiner4"/>
      <sheetName val="GASATAGG_XLS5"/>
      <sheetName val="Basic_Price5"/>
      <sheetName val="Analisa_Quarry5"/>
      <sheetName val="Agregat_ABC5"/>
      <sheetName val="HSUMUM_XLS5"/>
      <sheetName val="BOQ-RecylerSCB-10cm_5"/>
      <sheetName val="Time_Schedule5"/>
      <sheetName val="BOQ-Box_Culvert5"/>
      <sheetName val="Earth_Work5"/>
      <sheetName val="Earth_Work_(2)5"/>
      <sheetName val="Reinf_steel_Box5"/>
      <sheetName val="Reinf_steel_Box_(2)5"/>
      <sheetName val="Reinf_steel_Box_(3)5"/>
      <sheetName val="Committed_OFF-CF5"/>
      <sheetName val="KCM2_area_3225"/>
      <sheetName val="KCM2_area_1005"/>
      <sheetName val="TPC_Mech-_Non_Bounded_Area5"/>
      <sheetName val="TPC_Mech-_600_TPD_CPKO_Refiner5"/>
      <sheetName val="GASATAGG_XLS6"/>
      <sheetName val="Basic_Price6"/>
      <sheetName val="Analisa_Quarry6"/>
      <sheetName val="Agregat_ABC6"/>
      <sheetName val="HSUMUM_XLS6"/>
      <sheetName val="BOQ-RecylerSCB-10cm_6"/>
      <sheetName val="Time_Schedule6"/>
      <sheetName val="BOQ-Box_Culvert6"/>
      <sheetName val="Earth_Work6"/>
      <sheetName val="Earth_Work_(2)6"/>
      <sheetName val="Reinf_steel_Box6"/>
      <sheetName val="Reinf_steel_Box_(2)6"/>
      <sheetName val="Reinf_steel_Box_(3)6"/>
      <sheetName val="Committed_OFF-CF6"/>
      <sheetName val="KCM2_area_3226"/>
      <sheetName val="KCM2_area_1006"/>
      <sheetName val="TPC_Mech-_Non_Bounded_Area6"/>
      <sheetName val="TPC_Mech-_600_TPD_CPKO_Refiner6"/>
      <sheetName val="GASATAGG_XLS7"/>
      <sheetName val="Basic_Price7"/>
      <sheetName val="Analisa_Quarry7"/>
      <sheetName val="Agregat_ABC7"/>
      <sheetName val="HSUMUM_XLS7"/>
      <sheetName val="BOQ-RecylerSCB-10cm_7"/>
      <sheetName val="Time_Schedule7"/>
      <sheetName val="BOQ-Box_Culvert7"/>
      <sheetName val="Earth_Work7"/>
      <sheetName val="Earth_Work_(2)7"/>
      <sheetName val="Reinf_steel_Box7"/>
      <sheetName val="Reinf_steel_Box_(2)7"/>
      <sheetName val="Reinf_steel_Box_(3)7"/>
      <sheetName val="Committed_OFF-CF7"/>
      <sheetName val="KCM2_area_3227"/>
      <sheetName val="KCM2_area_1007"/>
      <sheetName val="TPC_Mech-_Non_Bounded_Area7"/>
      <sheetName val="TPC_Mech-_600_TPD_CPKO_Refiner7"/>
      <sheetName val="GASATAGG_XLS8"/>
      <sheetName val="Basic_Price8"/>
      <sheetName val="Analisa_Quarry8"/>
      <sheetName val="Agregat_ABC8"/>
      <sheetName val="HSUMUM_XLS8"/>
      <sheetName val="BOQ-RecylerSCB-10cm_8"/>
      <sheetName val="Time_Schedule8"/>
      <sheetName val="BOQ-Box_Culvert8"/>
      <sheetName val="Earth_Work8"/>
      <sheetName val="Earth_Work_(2)8"/>
      <sheetName val="Reinf_steel_Box8"/>
      <sheetName val="Reinf_steel_Box_(2)8"/>
      <sheetName val="Reinf_steel_Box_(3)8"/>
      <sheetName val="Committed_OFF-CF8"/>
      <sheetName val="KCM2_area_3228"/>
      <sheetName val="KCM2_area_1008"/>
      <sheetName val="TPC_Mech-_Non_Bounded_Area8"/>
      <sheetName val="TPC_Mech-_600_TPD_CPKO_Refiner8"/>
      <sheetName val="TEMPLATE"/>
      <sheetName val="4334-Summary"/>
      <sheetName val="GASATAGG_XLS9"/>
      <sheetName val="Basic_Price9"/>
      <sheetName val="Analisa_Quarry9"/>
      <sheetName val="Agregat_ABC9"/>
      <sheetName val="HSUMUM_XLS9"/>
      <sheetName val="BOQ-RecylerSCB-10cm_9"/>
      <sheetName val="Time_Schedule9"/>
      <sheetName val="BOQ-Box_Culvert9"/>
      <sheetName val="Earth_Work9"/>
      <sheetName val="Earth_Work_(2)9"/>
      <sheetName val="Reinf_steel_Box9"/>
      <sheetName val="Reinf_steel_Box_(2)9"/>
      <sheetName val="Reinf_steel_Box_(3)9"/>
      <sheetName val="Committed_OFF-CF9"/>
      <sheetName val="KCM2_area_3229"/>
      <sheetName val="KCM2_area_1009"/>
      <sheetName val="TPC_Mech-_Non_Bounded_Area9"/>
      <sheetName val="TPC_Mech-_600_TPD_CPKO_Refiner9"/>
      <sheetName val="GASATAGG_XLS10"/>
      <sheetName val="Basic_Price10"/>
      <sheetName val="Analisa_Quarry10"/>
      <sheetName val="Agregat_ABC10"/>
      <sheetName val="HSUMUM_XLS10"/>
      <sheetName val="BOQ-RecylerSCB-10cm_10"/>
      <sheetName val="Time_Schedule10"/>
      <sheetName val="BOQ-Box_Culvert10"/>
      <sheetName val="Earth_Work10"/>
      <sheetName val="Earth_Work_(2)10"/>
      <sheetName val="Reinf_steel_Box10"/>
      <sheetName val="Reinf_steel_Box_(2)10"/>
      <sheetName val="Reinf_steel_Box_(3)10"/>
      <sheetName val="Committed_OFF-CF10"/>
      <sheetName val="KCM2_area_32210"/>
      <sheetName val="KCM2_area_10010"/>
      <sheetName val="TPC_Mech-_Non_Bounded_Area10"/>
      <sheetName val="TPC_Mech-_600_TPD_CPKO_Refine10"/>
      <sheetName val="ocean voyage"/>
      <sheetName val="PREMI"/>
      <sheetName val="16"/>
      <sheetName val="Trading Statement"/>
      <sheetName val="A11_south_well_list_030902"/>
      <sheetName val="GASATAGG_XLS11"/>
      <sheetName val="Basic_Price11"/>
      <sheetName val="Analisa_Quarry11"/>
      <sheetName val="Agregat_ABC11"/>
      <sheetName val="HSUMUM_XLS11"/>
      <sheetName val="BOQ-RecylerSCB-10cm_11"/>
      <sheetName val="Time_Schedule11"/>
      <sheetName val="BOQ-Box_Culvert11"/>
      <sheetName val="Earth_Work11"/>
      <sheetName val="Earth_Work_(2)11"/>
      <sheetName val="Reinf_steel_Box11"/>
      <sheetName val="Reinf_steel_Box_(2)11"/>
      <sheetName val="Reinf_steel_Box_(3)11"/>
      <sheetName val="Committed_OFF-CF11"/>
      <sheetName val="KCM2_area_32211"/>
      <sheetName val="KCM2_area_10011"/>
      <sheetName val="TPC_Mech-_Non_Bounded_Area11"/>
      <sheetName val="TPC_Mech-_600_TPD_CPKO_Refine11"/>
      <sheetName val="GASATAGG_XLS12"/>
      <sheetName val="Basic_Price12"/>
      <sheetName val="Analisa_Quarry12"/>
      <sheetName val="Agregat_ABC12"/>
      <sheetName val="HSUMUM_XLS12"/>
      <sheetName val="BOQ-RecylerSCB-10cm_12"/>
      <sheetName val="Time_Schedule12"/>
      <sheetName val="BOQ-Box_Culvert12"/>
      <sheetName val="Earth_Work12"/>
      <sheetName val="Earth_Work_(2)12"/>
      <sheetName val="Reinf_steel_Box12"/>
      <sheetName val="Reinf_steel_Box_(2)12"/>
      <sheetName val="Reinf_steel_Box_(3)12"/>
      <sheetName val="Committed_OFF-CF12"/>
      <sheetName val="KCM2_area_32212"/>
      <sheetName val="KCM2_area_10012"/>
      <sheetName val="TPC_Mech-_Non_Bounded_Area12"/>
      <sheetName val="TPC_Mech-_600_TPD_CPKO_Refine12"/>
      <sheetName val="GASATAGG_XLS13"/>
      <sheetName val="Basic_Price13"/>
      <sheetName val="Analisa_Quarry13"/>
      <sheetName val="Agregat_ABC13"/>
      <sheetName val="HSUMUM_XLS13"/>
      <sheetName val="BOQ-RecylerSCB-10cm_13"/>
      <sheetName val="Time_Schedule13"/>
      <sheetName val="BOQ-Box_Culvert13"/>
      <sheetName val="Earth_Work13"/>
      <sheetName val="Earth_Work_(2)13"/>
      <sheetName val="Reinf_steel_Box13"/>
      <sheetName val="Reinf_steel_Box_(2)13"/>
      <sheetName val="Reinf_steel_Box_(3)13"/>
      <sheetName val="Committed_OFF-CF13"/>
      <sheetName val="KCM2_area_32213"/>
      <sheetName val="KCM2_area_10013"/>
      <sheetName val="TPC_Mech-_Non_Bounded_Area13"/>
      <sheetName val="TPC_Mech-_600_TPD_CPKO_Refine13"/>
      <sheetName val="ocean_voyage"/>
      <sheetName val="Trading_Statement"/>
      <sheetName val="운반"/>
      <sheetName val="GASATAGG_XLS14"/>
      <sheetName val="Basic_Price14"/>
      <sheetName val="Analisa_Quarry14"/>
      <sheetName val="Agregat_ABC14"/>
      <sheetName val="HSUMUM_XLS14"/>
      <sheetName val="BOQ-RecylerSCB-10cm_14"/>
      <sheetName val="Time_Schedule14"/>
      <sheetName val="BOQ-Box_Culvert14"/>
      <sheetName val="Earth_Work14"/>
      <sheetName val="Earth_Work_(2)14"/>
      <sheetName val="Reinf_steel_Box14"/>
      <sheetName val="Reinf_steel_Box_(2)14"/>
      <sheetName val="Reinf_steel_Box_(3)14"/>
      <sheetName val="Committed_OFF-CF14"/>
      <sheetName val="KCM2_area_32214"/>
      <sheetName val="KCM2_area_10014"/>
      <sheetName val="TPC_Mech-_Non_Bounded_Area14"/>
      <sheetName val="TPC_Mech-_600_TPD_CPKO_Refine14"/>
      <sheetName val="ocean_voyage1"/>
      <sheetName val="Trading_Statement1"/>
      <sheetName val="name"/>
      <sheetName val="summary-1"/>
      <sheetName val="GASATAGG_XLS15"/>
      <sheetName val="Basic_Price15"/>
      <sheetName val="Analisa_Quarry15"/>
      <sheetName val="Agregat_ABC15"/>
      <sheetName val="HSUMUM_XLS15"/>
      <sheetName val="BOQ-RecylerSCB-10cm_15"/>
      <sheetName val="Time_Schedule15"/>
      <sheetName val="BOQ-Box_Culvert15"/>
      <sheetName val="Earth_Work15"/>
      <sheetName val="Earth_Work_(2)15"/>
      <sheetName val="Reinf_steel_Box15"/>
      <sheetName val="Reinf_steel_Box_(2)15"/>
      <sheetName val="Reinf_steel_Box_(3)15"/>
      <sheetName val="Committed_OFF-CF15"/>
      <sheetName val="KCM2_area_32215"/>
      <sheetName val="KCM2_area_10015"/>
      <sheetName val="TPC_Mech-_Non_Bounded_Area15"/>
      <sheetName val="TPC_Mech-_600_TPD_CPKO_Refine15"/>
      <sheetName val="ocean_voyage2"/>
      <sheetName val="Trading_Statemen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ANALISA HARGA SATUAN</v>
          </cell>
        </row>
        <row r="25">
          <cell r="F25">
            <v>0.52669999999999995</v>
          </cell>
        </row>
        <row r="28">
          <cell r="F28" t="str">
            <v>M2</v>
          </cell>
        </row>
        <row r="29">
          <cell r="F29" t="str">
            <v>set</v>
          </cell>
        </row>
        <row r="30">
          <cell r="F30" t="str">
            <v>set</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1">
          <cell r="A1" t="str">
            <v>INFORMASI  UMUM</v>
          </cell>
        </row>
      </sheetData>
      <sheetData sheetId="50">
        <row r="1">
          <cell r="A1" t="str">
            <v>DAFTAR</v>
          </cell>
        </row>
      </sheetData>
      <sheetData sheetId="51">
        <row r="1">
          <cell r="A1" t="str">
            <v>HARGA &amp; JARAK RATA-RATA</v>
          </cell>
        </row>
      </sheetData>
      <sheetData sheetId="52">
        <row r="1">
          <cell r="A1" t="str">
            <v>ITEM PEMBAYARAN</v>
          </cell>
        </row>
      </sheetData>
      <sheetData sheetId="53">
        <row r="1">
          <cell r="A1" t="str">
            <v>ANALISA HARGA SATUAN</v>
          </cell>
        </row>
      </sheetData>
      <sheetData sheetId="54">
        <row r="1">
          <cell r="A1" t="str">
            <v>HARGA &amp; JARAK RATA-RATA</v>
          </cell>
        </row>
      </sheetData>
      <sheetData sheetId="55">
        <row r="1">
          <cell r="A1" t="str">
            <v>ITEM PEMBAYARAN</v>
          </cell>
        </row>
      </sheetData>
      <sheetData sheetId="56">
        <row r="1">
          <cell r="A1" t="str">
            <v>ANALISA HARGA SATUAN</v>
          </cell>
        </row>
      </sheetData>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ow r="1">
          <cell r="A1" t="str">
            <v>INFORMASI  UMUM</v>
          </cell>
        </row>
      </sheetData>
      <sheetData sheetId="72">
        <row r="1">
          <cell r="A1" t="str">
            <v>DAFTAR</v>
          </cell>
        </row>
      </sheetData>
      <sheetData sheetId="73">
        <row r="1">
          <cell r="A1" t="str">
            <v>HARGA &amp; JARAK RATA-RATA</v>
          </cell>
        </row>
      </sheetData>
      <sheetData sheetId="74">
        <row r="1">
          <cell r="A1" t="str">
            <v>ITEM PEMBAYARAN</v>
          </cell>
        </row>
      </sheetData>
      <sheetData sheetId="75">
        <row r="1">
          <cell r="A1" t="str">
            <v>ANALISA HARGA SATUAN</v>
          </cell>
        </row>
      </sheetData>
      <sheetData sheetId="76">
        <row r="1">
          <cell r="A1" t="str">
            <v>HARGA &amp; JARAK RATA-RATA</v>
          </cell>
        </row>
      </sheetData>
      <sheetData sheetId="77">
        <row r="1">
          <cell r="A1" t="str">
            <v>ITEM PEMBAYARAN</v>
          </cell>
        </row>
      </sheetData>
      <sheetData sheetId="78">
        <row r="1">
          <cell r="A1" t="str">
            <v>ANALISA HARGA SATUAN</v>
          </cell>
        </row>
      </sheetData>
      <sheetData sheetId="79">
        <row r="1">
          <cell r="A1" t="str">
            <v>HARGA &amp; JARAK RATA-RATA</v>
          </cell>
        </row>
      </sheetData>
      <sheetData sheetId="80">
        <row r="1">
          <cell r="A1" t="str">
            <v>ITEM PEMBAYARAN</v>
          </cell>
        </row>
      </sheetData>
      <sheetData sheetId="81">
        <row r="1">
          <cell r="A1" t="str">
            <v>ANALISA HARGA SATUAN</v>
          </cell>
        </row>
      </sheetData>
      <sheetData sheetId="82">
        <row r="1">
          <cell r="A1" t="str">
            <v>HARGA &amp; JARAK RATA-RATA</v>
          </cell>
        </row>
      </sheetData>
      <sheetData sheetId="83">
        <row r="1">
          <cell r="A1" t="str">
            <v>ITEM PEMBAYARAN</v>
          </cell>
        </row>
      </sheetData>
      <sheetData sheetId="84">
        <row r="1">
          <cell r="A1" t="str">
            <v>ANALISA HARGA SATUAN</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ow r="1">
          <cell r="A1" t="str">
            <v>INFORMASI  UMUM</v>
          </cell>
        </row>
      </sheetData>
      <sheetData sheetId="144">
        <row r="1">
          <cell r="A1" t="str">
            <v>DAFTAR</v>
          </cell>
        </row>
      </sheetData>
      <sheetData sheetId="145">
        <row r="1">
          <cell r="A1" t="str">
            <v>HARGA &amp; JARAK RATA-RATA</v>
          </cell>
        </row>
      </sheetData>
      <sheetData sheetId="146">
        <row r="1">
          <cell r="A1" t="str">
            <v>ITEM PEMBAYARAN</v>
          </cell>
        </row>
      </sheetData>
      <sheetData sheetId="147">
        <row r="1">
          <cell r="A1" t="str">
            <v>ANALISA HARGA SATUAN</v>
          </cell>
        </row>
      </sheetData>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DMPL"/>
      <sheetName val="DOAR"/>
      <sheetName val="Mov. DOAR"/>
      <sheetName val="Tickmarks"/>
      <sheetName val="XREF"/>
      <sheetName val="Mov__DOAR"/>
      <sheetName val="Mov__DOAR1"/>
      <sheetName val="Mov__DOAR2"/>
      <sheetName val="Mov__DOAR3"/>
      <sheetName val="Mov__DOAR4"/>
      <sheetName val="Mov__DOAR5"/>
      <sheetName val="Mov__DOAR6"/>
      <sheetName val="Mov__DOAR7"/>
      <sheetName val="Mov__DOAR8"/>
      <sheetName val="Mov__DOAR9"/>
      <sheetName val="Mov__DOAR10"/>
      <sheetName val="Mov__DOAR11"/>
      <sheetName val="Mov__DOAR12"/>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ovimentação "/>
      <sheetName val="Saldo Inicial"/>
      <sheetName val="Adições"/>
      <sheetName val="Baixas"/>
      <sheetName val="Depreciação"/>
      <sheetName val="Reavaliação"/>
      <sheetName val="Nota explicativa"/>
      <sheetName val="XREF"/>
      <sheetName val="Tickmarks"/>
      <sheetName val="CAERN"/>
      <sheetName val="{PPC}Mapa de movimentação"/>
      <sheetName val="BP"/>
      <sheetName val="DRE"/>
      <sheetName val="Medições a faturar"/>
      <sheetName val="Pas Juros e V.M.C."/>
      <sheetName val="Assfin"/>
      <sheetName val="1) Lead"/>
      <sheetName val="LISTA DE PROJETOS"/>
      <sheetName val="Mapa"/>
      <sheetName val="Para referência"/>
      <sheetName val="Teste Equity 30.09.03"/>
      <sheetName val="Mutação do PL Trimestral"/>
      <sheetName val="Seg. CP e LP"/>
      <sheetName val="IR. CS"/>
      <sheetName val="Teste dep. "/>
      <sheetName val="A-18"/>
      <sheetName val="Plan1"/>
      <sheetName val="Provisão de Juros"/>
      <sheetName val="Resumo"/>
      <sheetName val="Tipos"/>
      <sheetName val="Aging List"/>
      <sheetName val="Mov_Ações"/>
      <sheetName val="Aging"/>
      <sheetName val="PDD-Movimentação"/>
      <sheetName val="Teste de Adições"/>
      <sheetName val="Imobilizado - 3006"/>
      <sheetName val="ce"/>
      <sheetName val="Teste Drpc"/>
      <sheetName val="mov. PL"/>
      <sheetName val="Receita &amp; Lucro Bruto TT"/>
      <sheetName val="SIG_LANGUE"/>
      <sheetName val="Resultado "/>
      <sheetName val="EURO"/>
      <sheetName val="Contratados"/>
      <sheetName val="Dad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O"/>
      <sheetName val="RESULTADO"/>
      <sheetName val="Bancos e aplicação"/>
      <sheetName val="Contas a Receber"/>
      <sheetName val="Aging Jun-06{PPC}"/>
      <sheetName val="Aging para Nota Explicativa"/>
      <sheetName val="Investimentos"/>
      <sheetName val="Outros ativos"/>
      <sheetName val="Deposito Judicial"/>
      <sheetName val="Permanente"/>
      <sheetName val="Empresas ligadas"/>
      <sheetName val="Fornecedores"/>
      <sheetName val="Empréstimos"/>
      <sheetName val="Obrigações Fiscais "/>
      <sheetName val="Salários e Encargos"/>
      <sheetName val="Provisões e Aluguel de Poste"/>
      <sheetName val="Outras Contas a Pagar"/>
      <sheetName val="Contingências"/>
      <sheetName val="Receitas"/>
      <sheetName val="Mapa de Resultado"/>
      <sheetName val="Outros custos"/>
      <sheetName val="Testes Resultado"/>
      <sheetName val="Explicações"/>
      <sheetName val="XREF"/>
      <sheetName val="Tickmarks"/>
      <sheetName val="circularização"/>
      <sheetName val="Versao 1b ($=R$2,13)"/>
      <sheetName val="tabela"/>
      <sheetName val="integral"/>
      <sheetName val="Tickmarks "/>
      <sheetName val="Variação Cambial"/>
      <sheetName val="Covenants 30.06.06"/>
      <sheetName val="Deduções"/>
      <sheetName val="Custos Programação e Outros"/>
      <sheetName val="Desp. gerais e adm e vendas"/>
      <sheetName val="#REF"/>
      <sheetName val="Suporte DOAR"/>
      <sheetName val="Lead2"/>
      <sheetName val="AA-10(Op.63)"/>
      <sheetName val="Lead"/>
      <sheetName val="Depreciação"/>
      <sheetName val="Assfin"/>
      <sheetName val="Consolidado_1999"/>
      <sheetName val="BP"/>
      <sheetName val="DRE"/>
      <sheetName val="FLUXO_ENDIVIDAMENTO"/>
      <sheetName val="N"/>
      <sheetName val="ÍNDICE"/>
      <sheetName val="COMP_CX"/>
      <sheetName val="Aging"/>
      <sheetName val="PDD-Movimentação"/>
      <sheetName val="Mining Schedule"/>
      <sheetName val="ATIVO"/>
      <sheetName val=" SC grains"/>
      <sheetName val="Resumo"/>
      <sheetName val="Mapa Imobilizado"/>
      <sheetName val="mapa doar consolidado"/>
      <sheetName val="Mapa"/>
      <sheetName val="ce"/>
      <sheetName val="Balanço"/>
      <sheetName val="DRE consolidada 09_03"/>
      <sheetName val="Rev Anal"/>
      <sheetName val="Paraná"/>
      <sheetName val="Plan1"/>
      <sheetName val="Mapas de Movimentação"/>
      <sheetName val="Cálculo Global Desp.Folha"/>
      <sheetName val="PAS Despesa pessoal"/>
      <sheetName val="A11"/>
      <sheetName val="Solver"/>
      <sheetName val="Mapa 31.08.02"/>
      <sheetName val="Mov. Empréstimos FY2008"/>
      <sheetName val="Reconciliações Setembro"/>
      <sheetName val="Plan1 (2)"/>
      <sheetName val="local"/>
      <sheetName val="CF"/>
      <sheetName val="MES"/>
      <sheetName val="NTN_NBCE_SWAP"/>
      <sheetName val="Depleção"/>
      <sheetName val="CAERN"/>
      <sheetName val="Pas Juros e V.M.C."/>
      <sheetName val="Data 1 - NPV"/>
      <sheetName val="Worksheet in (C) 1602 Revisão a"/>
      <sheetName val="JAN"/>
      <sheetName val="PDD"/>
      <sheetName val="{PPC}Mapa de movimentação"/>
      <sheetName val="Equity set 04"/>
      <sheetName val="Ágio"/>
      <sheetName val="Equity dez 04"/>
      <sheetName val="BLP"/>
      <sheetName val="Aging List"/>
      <sheetName val="HIST"/>
      <sheetName val="Intercompany BP"/>
      <sheetName val="VBC"/>
      <sheetName val="PAS Moeda Nacional"/>
      <sheetName val="Tab.Daten"/>
      <sheetName val="TAB.Hauptmenue"/>
      <sheetName val="P3 - Millennium"/>
      <sheetName val="HC"/>
      <sheetName val="Amarre de AF"/>
      <sheetName val="RGR Semesa"/>
      <sheetName val="Mapa Consórcios"/>
      <sheetName val="Dep acumulada"/>
      <sheetName val="Movimiento"/>
      <sheetName val="Dep ejercicio"/>
      <sheetName val="F-2 ANÁLISE"/>
      <sheetName val="Bridge EBITDA"/>
      <sheetName val="Conciliação RH"/>
      <sheetName val="Estoques"/>
      <sheetName val="Prova do CTA"/>
      <sheetName val="ACUMULADO"/>
      <sheetName val="bal"/>
      <sheetName val=""/>
      <sheetName val="PAES Tributos Federais"/>
      <sheetName val="Debêntures Reperfilamento"/>
      <sheetName val="Deferred 30.09.05"/>
      <sheetName val="LUCRO REAL"/>
      <sheetName val="CORP e SUDECAP"/>
      <sheetName val="Analisis dc real 2006"/>
      <sheetName val="Equivalência - 09"/>
      <sheetName val="D"/>
      <sheetName val="D-1"/>
      <sheetName val="Lista"/>
      <sheetName val="Biblioteca"/>
      <sheetName val="Mov. Aplicação"/>
      <sheetName val="Pivot"/>
      <sheetName val="Contingências "/>
      <sheetName val="Compra Energia CP"/>
      <sheetName val="Movimentação"/>
      <sheetName val="Sheet1"/>
      <sheetName val="#Financeiro"/>
      <sheetName val="IS"/>
      <sheetName val="DMPL03"/>
      <sheetName val="Partes Relacionadas"/>
      <sheetName val="201904 ATIVO"/>
      <sheetName val="201904 PASSIVO"/>
      <sheetName val="201904 RESULTADO"/>
      <sheetName val="042019 Balancete"/>
      <sheetName val="Julho"/>
      <sheetName val="Premissas"/>
      <sheetName val="DRE Consolidada"/>
      <sheetName val="Códigos"/>
      <sheetName val="Shares"/>
      <sheetName val="Teste"/>
      <sheetName val="xxx"/>
      <sheetName val="Feuil1"/>
      <sheetName val="Feuil3"/>
      <sheetName val="FMO"/>
      <sheetName val="Ecat PC1 Vs PC2"/>
      <sheetName val="DRAFT "/>
      <sheetName val="BDD"/>
      <sheetName val="BRIDGT"/>
      <sheetName val="AMORT INTAN"/>
      <sheetName val="INTERCO"/>
      <sheetName val="Link501_FRCM"/>
      <sheetName val="Link501_FRCM_1"/>
      <sheetName val="Link501_FRCM_2"/>
      <sheetName val="Link501_FRCM_3"/>
      <sheetName val="FRCM530"/>
      <sheetName val="FRCM540"/>
      <sheetName val="이자비용 overall test"/>
      <sheetName val="Jul-09 SA"/>
      <sheetName val="Jul-09 Coperativa"/>
      <sheetName val="COMP"/>
      <sheetName val="2 - Ativo LP"/>
      <sheetName val="STATO "/>
      <sheetName val="OutrosCreditos"/>
      <sheetName val="DMPL"/>
      <sheetName val="Sispec99"/>
      <sheetName val="Links"/>
      <sheetName val="BRL Market"/>
      <sheetName val="BBG Links"/>
      <sheetName val="Checklist"/>
      <sheetName val="Bco Dados"/>
      <sheetName val="DEPARA"/>
      <sheetName val="Ajustes manuais_Balancete"/>
      <sheetName val="DRE_Gerencial"/>
      <sheetName val="Bridge"/>
      <sheetName val="P&amp;L Gerencial"/>
      <sheetName val="KP´I Balanço"/>
      <sheetName val="Indices Balanço"/>
      <sheetName val="Planilha1"/>
      <sheetName val="KP´I DRE"/>
      <sheetName val="SI_01_Bal"/>
      <sheetName val="SI_02_Bal"/>
      <sheetName val="SI_03_Bal"/>
      <sheetName val="01_Bal_01"/>
      <sheetName val="01_Bal_02"/>
      <sheetName val="01_Bal_03"/>
      <sheetName val="01_Bal_04"/>
      <sheetName val="01_Bal_05"/>
      <sheetName val="01_Bal_06"/>
      <sheetName val="01_Bal_07"/>
      <sheetName val="01_Bal_08"/>
      <sheetName val="01_Bal_09"/>
      <sheetName val="01_Bal_10"/>
      <sheetName val="01_Bal_11"/>
      <sheetName val="01_Bal_12"/>
      <sheetName val="02_Bal_01"/>
      <sheetName val="02_Bal_02"/>
      <sheetName val="02_Bal_03"/>
      <sheetName val="02_Bal_04"/>
      <sheetName val="02_Bal_05"/>
      <sheetName val="02_Bal_06"/>
      <sheetName val="02_Bal_07"/>
      <sheetName val="02_Bal_08"/>
      <sheetName val="02_Bal_09"/>
      <sheetName val="02_Bal_10"/>
      <sheetName val="02_Bal_11"/>
      <sheetName val="02_Bal_12"/>
      <sheetName val="03_Bal_01"/>
      <sheetName val="03_Bal_02"/>
      <sheetName val="03_Bal_03"/>
      <sheetName val="03_Bal_04"/>
      <sheetName val="03_Bal_05"/>
      <sheetName val="03_Bal_06"/>
      <sheetName val="03_Bal_07"/>
      <sheetName val="03_Bal_08"/>
      <sheetName val="03_Bal_09"/>
      <sheetName val="03_Bal_10"/>
      <sheetName val="03_Bal_11"/>
      <sheetName val="03_Bal_12"/>
      <sheetName val="Calculo"/>
      <sheetName val="Ativo Analitico"/>
      <sheetName val="Passivo Analitico"/>
      <sheetName val="Resultado Analitico"/>
      <sheetName val="Ativo Sintetico"/>
      <sheetName val="Passivo Sintetico"/>
      <sheetName val="Resultado Sintetico"/>
      <sheetName val="DFC2"/>
      <sheetName val="D.V.A."/>
      <sheetName val="back"/>
      <sheetName val="Razao manual"/>
      <sheetName val="Razao SIS"/>
      <sheetName val="감가상각누계액"/>
      <sheetName val="XLR_NoRangeSheet"/>
      <sheetName val="Calculo global Depr."/>
      <sheetName val="CMAI 04_08_04"/>
      <sheetName val="Chemsystem"/>
      <sheetName val=" DOE model"/>
      <sheetName val="cathayforecasts"/>
      <sheetName val="Global PIS  Cofins"/>
      <sheetName val="Quarters"/>
      <sheetName val="oldSEG"/>
      <sheetName val="RES"/>
      <sheetName val="Acomp"/>
      <sheetName val="DRE_OUTPUT"/>
      <sheetName val="Passivo"/>
      <sheetName val="Empresas"/>
      <sheetName val="Apoio"/>
      <sheetName val="SFC-5D"/>
      <sheetName val="REVISÃO COML"/>
      <sheetName val="VENDA LÍQ"/>
      <sheetName val="BANDEIRAS"/>
      <sheetName val="MERCEARIA"/>
      <sheetName val="NÃO ALIMENTOS"/>
      <sheetName val="PERECIVEIS"/>
      <sheetName val="REGIÕES"/>
      <sheetName val=" Global fopag"/>
      <sheetName val="Goodwill"/>
      <sheetName val="ICMS LIQ"/>
      <sheetName val="Vente d'elec A "/>
      <sheetName val="Análisis IVA"/>
      <sheetName val="Operações West LB"/>
      <sheetName val="Library Procedures"/>
      <sheetName val="Entity &amp; Environment"/>
      <sheetName val="Minutes review"/>
      <sheetName val="Contracts review "/>
      <sheetName val="Auxiliar"/>
      <sheetName val="MUG"/>
      <sheetName val="sapactivexlhiddensheet"/>
      <sheetName val="Painel de controle"/>
      <sheetName val="Global Férias"/>
      <sheetName val="Global 13  Salário"/>
      <sheetName val="Quadro DFC "/>
      <sheetName val="qryActiveJobsList_report"/>
      <sheetName val="Parâmetros"/>
      <sheetName val="Plan2"/>
      <sheetName val="Posição financeira"/>
      <sheetName val="Posição de pagamentos"/>
      <sheetName val="Index Extratos"/>
      <sheetName val="Index"/>
      <sheetName val="Expenses Details DOTCOM"/>
      <sheetName val="DIN TOTAL DOTCOM"/>
      <sheetName val="TOTAL DOTCOM"/>
      <sheetName val="Citibank DOTCOM"/>
      <sheetName val="Bradesco DOTCOM"/>
      <sheetName val="Santander DOTCOM"/>
      <sheetName val="ITAU"/>
      <sheetName val="BNP DOTCOM"/>
      <sheetName val="DIN SALDOS BANCARIOS DOTCOM"/>
      <sheetName val="DOTCOM Actual"/>
      <sheetName val="DOTCOM Forecast"/>
      <sheetName val="Actual X Forecast "/>
      <sheetName val="Interest Expenses "/>
      <sheetName val="DOTCOM Projection"/>
      <sheetName val="July Total"/>
      <sheetName val="Folha JULHO"/>
      <sheetName val="SYRUS CONGELADO"/>
      <sheetName val="DOTCOM Forecast Congelado"/>
      <sheetName val="Custo Variável"/>
      <sheetName val="Listas"/>
      <sheetName val="Inputs"/>
      <sheetName val="A"/>
      <sheetName val="Conversão - IFRS"/>
      <sheetName val="ROM 21"/>
      <sheetName val="ROM 22"/>
      <sheetName val="FORMULÁRIO DE SPS"/>
      <sheetName val="DIAGNOSTICO"/>
      <sheetName val="COTAÇÃO"/>
      <sheetName val="QQP ADITIVO"/>
      <sheetName val="Teste de Adições"/>
      <sheetName val="Prejuízos Acumul. 30.09 e 31.12"/>
      <sheetName val="Diferido {PPC}"/>
      <sheetName val="shtLookup"/>
      <sheetName val="Sheet2"/>
      <sheetName val="Bancos_e_aplicação"/>
      <sheetName val="Contas_a_Receber"/>
      <sheetName val="Aging_Jun-06{PPC}"/>
      <sheetName val="Aging_para_Nota_Explicativa"/>
      <sheetName val="Outros_ativos"/>
      <sheetName val="Deposito_Judicial"/>
      <sheetName val="Empresas_ligadas"/>
      <sheetName val="Obrigações_Fiscais_"/>
      <sheetName val="Salários_e_Encargos"/>
      <sheetName val="Provisões_e_Aluguel_de_Poste"/>
      <sheetName val="Outras_Contas_a_Pagar"/>
      <sheetName val="Mapa_de_Resultado"/>
      <sheetName val="Outros_custos"/>
      <sheetName val="Testes_Resultado"/>
      <sheetName val="Covenants_30_06_06"/>
      <sheetName val="Custos_Programação_e_Outros"/>
      <sheetName val="Desp__gerais_e_adm_e_vendas"/>
      <sheetName val="Tickmarks_"/>
      <sheetName val="Suporte_DOAR"/>
      <sheetName val="Bridge_EBITDA"/>
      <sheetName val="_SC_grains"/>
      <sheetName val="Mapas_de_Movimentação"/>
      <sheetName val="Cálculo_Global_Desp_Folha"/>
      <sheetName val="Reconciliações_Setembro"/>
      <sheetName val="Intercompany_BP"/>
      <sheetName val="Mapa_Imobilizado"/>
      <sheetName val="mapa_doar_consolidado"/>
      <sheetName val="Variação_Cambial"/>
      <sheetName val="DRE_consolidada_09_03"/>
      <sheetName val="AA-10(Op_63)"/>
      <sheetName val="Rev_Anal"/>
      <sheetName val="Versao_1b_($=R$2,13)"/>
      <sheetName val="Mining_Schedule"/>
      <sheetName val="PAS_Despesa_pessoal"/>
      <sheetName val="Plan1_(2)"/>
      <sheetName val="Pas_Juros_e_V_M_C_"/>
      <sheetName val="Mapa_31_08_02"/>
      <sheetName val="Data_1_-_NPV"/>
      <sheetName val="Worksheet_in_(C)_1602_Revisão_a"/>
      <sheetName val="{PPC}Mapa_de_movimentação"/>
      <sheetName val="Mov__Empréstimos_FY2008"/>
      <sheetName val="Equity_set_04"/>
      <sheetName val="Equity_dez_04"/>
      <sheetName val="Aging_List"/>
      <sheetName val="Tab_Daten"/>
      <sheetName val="TAB_Hauptmenue"/>
      <sheetName val="PAS_Moeda_Nacional"/>
      <sheetName val="Mapa_Consórcios"/>
      <sheetName val="Amarre_de_AF"/>
      <sheetName val="Conciliação_RH"/>
      <sheetName val="F-2_ANÁLISE"/>
      <sheetName val="Equivalência_-_09"/>
      <sheetName val="P3_-_Millennium"/>
      <sheetName val="RGR_Semesa"/>
      <sheetName val="Dep_acumulada"/>
      <sheetName val="Dep_ejercicio"/>
      <sheetName val="Deferred_30_09_05"/>
      <sheetName val="PAES_Tributos_Federais"/>
      <sheetName val="Prova_do_CTA"/>
      <sheetName val="Debêntures_Reperfilamento"/>
      <sheetName val="LUCRO_REAL"/>
      <sheetName val="Partes_Relacionadas"/>
      <sheetName val="201904_ATIVO"/>
      <sheetName val="201904_PASSIVO"/>
      <sheetName val="201904_RESULTADO"/>
      <sheetName val="042019_Balancete"/>
      <sheetName val="CORP_e_SUDECAP"/>
      <sheetName val="Compra_Energia_CP"/>
      <sheetName val="Analisis_dc_real_2006"/>
      <sheetName val="DRE_Consolidada"/>
      <sheetName val="Mov__Aplicação"/>
      <sheetName val="Contingências_"/>
      <sheetName val="Jul-09_SA"/>
      <sheetName val="Jul-09_Coperativa"/>
      <sheetName val="이자비용_overall_test"/>
      <sheetName val="Ecat_PC1_Vs_PC2"/>
      <sheetName val="DRAFT_"/>
      <sheetName val="AMORT_INTAN"/>
      <sheetName val="2_-_Ativo_LP"/>
      <sheetName val="STATO_"/>
      <sheetName val="Razao_manual"/>
      <sheetName val="Razao_SIS"/>
      <sheetName val="Bco_Dados"/>
      <sheetName val="Ajustes_manuais_Balancete"/>
      <sheetName val="P&amp;L_Gerencial"/>
      <sheetName val="KP´I_Balanço"/>
      <sheetName val="Indices_Balanço"/>
      <sheetName val="KP´I_DRE"/>
      <sheetName val="_DOE_model"/>
      <sheetName val="BRL_Market"/>
      <sheetName val="BBG_Links"/>
      <sheetName val="Global_PIS__Cofins"/>
      <sheetName val="VENDAS_P_SUBSIDIÁRIA"/>
      <sheetName val="DOAR"/>
      <sheetName val="Cover Page"/>
      <sheetName val="Instructions"/>
      <sheetName val="Half Year &amp; Year End (exc. TAX)"/>
      <sheetName val="EBP-PPE Rollforward"/>
      <sheetName val="EBP-PPE Intangibles"/>
      <sheetName val="FAR 30-11-2020"/>
      <sheetName val="BCS Validation"/>
      <sheetName val="PCA ACTUAL Monthly"/>
      <sheetName val="BCS Monthly"/>
      <sheetName val="BCS Half Yearly"/>
      <sheetName val="SOURCE System Reconcilliation"/>
      <sheetName val="CS_FIN_STATEMENTS (1)"/>
      <sheetName val="Status"/>
      <sheetName val="NAV"/>
      <sheetName val="Balanço+DRE"/>
      <sheetName val="SUMMARY"/>
      <sheetName val="dinamica (2)"/>
      <sheetName val="datos_ac"/>
      <sheetName val="E2.1_Brapelco"/>
      <sheetName val="Duplicate Rate"/>
      <sheetName val="Cockpit"/>
      <sheetName val="Production_Plan_Resources"/>
      <sheetName val="dados_premio_auto"/>
      <sheetName val="dados_premio_perfil"/>
      <sheetName val="Interface Despesas"/>
      <sheetName val="Dados 2011"/>
      <sheetName val="MEX95IB"/>
      <sheetName val="DRE x CAIXA "/>
      <sheetName val="Location table"/>
      <sheetName val="2002"/>
      <sheetName val="Power Generation"/>
      <sheetName val="Personnel"/>
      <sheetName val="Tabelas"/>
      <sheetName val="SMMF_Carteira Prior Month"/>
      <sheetName val="Dados"/>
      <sheetName val="Deposito_Judicial1"/>
      <sheetName val="Mapa_de_Resultado1"/>
      <sheetName val="Feriad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sheetData sheetId="14"/>
      <sheetData sheetId="15"/>
      <sheetData sheetId="16" refreshError="1"/>
      <sheetData sheetId="17"/>
      <sheetData sheetId="18" refreshError="1"/>
      <sheetData sheetId="19"/>
      <sheetData sheetId="20" refreshError="1"/>
      <sheetData sheetId="2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refreshError="1"/>
      <sheetData sheetId="130" refreshError="1"/>
      <sheetData sheetId="131" refreshError="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sheetData sheetId="305"/>
      <sheetData sheetId="306"/>
      <sheetData sheetId="307"/>
      <sheetData sheetId="308"/>
      <sheetData sheetId="309"/>
      <sheetData sheetId="310" refreshError="1"/>
      <sheetData sheetId="311" refreshError="1"/>
      <sheetData sheetId="312" refreshError="1"/>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refreshError="1"/>
      <sheetData sheetId="408" refreshError="1"/>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Mapa Emprestimos 31.03.03"/>
      <sheetName val="Mapa Emprestimos 30.06.03"/>
      <sheetName val="SWAP"/>
      <sheetName val="XREF"/>
      <sheetName val="Tickmarks"/>
      <sheetName val="Mapa 31.08.02"/>
      <sheetName val="BP"/>
      <sheetName val="DRE"/>
      <sheetName val="Custo x Mercado"/>
      <sheetName val="A-18"/>
      <sheetName val="Mapa de Resultado"/>
      <sheetName val="Pas Juros e V.M.C."/>
      <sheetName val="Balanço"/>
      <sheetName val="circularização"/>
      <sheetName val="Mapa 31.01.04"/>
      <sheetName val="Conciliação Bancária"/>
      <sheetName val="CAERN"/>
      <sheetName val="STATO "/>
      <sheetName val="OutrosCreditos"/>
      <sheetName val="CLIENTES"/>
      <sheetName val="Impostos"/>
      <sheetName val="Contingências "/>
      <sheetName val="Mov_Ações"/>
      <sheetName val="ce"/>
      <sheetName val="Aging"/>
      <sheetName val="PDD-Movimentação"/>
      <sheetName val="C1398T96"/>
      <sheetName val="Provisão de Juros"/>
      <sheetName val="Mapa"/>
      <sheetName val="Adições"/>
      <sheetName val="IR. CS"/>
      <sheetName val="TXT07"/>
      <sheetName val="TXT06"/>
      <sheetName val="TXT05"/>
      <sheetName val="TXT04"/>
      <sheetName val="TXT08"/>
      <sheetName val="TXT11"/>
      <sheetName val="TXT10"/>
      <sheetName val="TXT09"/>
      <sheetName val="TXT02"/>
      <sheetName val="TXT03"/>
      <sheetName val="AA-10(Op.63)"/>
      <sheetName val="Programa de Trabalho ANTIGO"/>
      <sheetName val="Clientes Op. Estruturada"/>
      <sheetName val="Planilha1"/>
      <sheetName val="valores"/>
      <sheetName val="Organograma"/>
      <sheetName val="Plano de Contas"/>
      <sheetName val="DFLSUBS"/>
      <sheetName val="Financimentos CP"/>
      <sheetName val="Detail"/>
      <sheetName val="DRE 2007"/>
      <sheetName val="Tax"/>
      <sheetName val="Debt"/>
      <sheetName val="BALANCETE"/>
      <sheetName val="Lead Manual - Ledger 2"/>
      <sheetName val="A-9.1"/>
      <sheetName val="Avaliação Básica de Títulos de "/>
      <sheetName val="Valor Patrimonial"/>
      <sheetName val="Valor de Liquidação"/>
      <sheetName val="Quociente Preço-Lucro"/>
      <sheetName val="Crescimento Constante"/>
      <sheetName val="Valor Presente Líquido"/>
      <sheetName val="Taxa Interna de Retorno"/>
      <sheetName val="Período de Payback"/>
      <sheetName val="Valor Presente Líquido Anualiza"/>
      <sheetName val="Investimento Inicial"/>
      <sheetName val="Custo de Capital de Terceiros d"/>
      <sheetName val="Custo de Ações Ordinárias"/>
      <sheetName val="Custo de Ações Preferenciais"/>
      <sheetName val="Custo Médio Ponderado de Capita"/>
      <sheetName val="Custo Marginal Ponderado de Cap"/>
      <sheetName val="Liquidez"/>
      <sheetName val="Atividade"/>
      <sheetName val="Endividamento"/>
      <sheetName val="Rentabilidade"/>
      <sheetName val="Orçamento de Caixa"/>
      <sheetName val="VP - Quantia Individual"/>
      <sheetName val="VP - Série mista"/>
      <sheetName val="VP - Anuidade"/>
      <sheetName val="VF - Anuidade"/>
      <sheetName val="Depósitos Necessários para Acum"/>
      <sheetName val="VF - Quantia individual"/>
      <sheetName val="Listas"/>
      <sheetName val="Aging0203"/>
      <sheetName val="Mercado"/>
      <sheetName val="Reconciliações Setembro"/>
      <sheetName val="Deducoes venda IP"/>
      <sheetName val="Empréstimos"/>
      <sheetName val="Encargos"/>
      <sheetName val="Resumo"/>
      <sheetName val="Worksheet in 6340 Emprestimos e"/>
      <sheetName val="BALUCAS 1202"/>
      <sheetName val="Prestaciones Sociales"/>
      <sheetName val="Utilidades"/>
      <sheetName val="CEDULA RESUMEN"/>
      <sheetName val="Mapa Contigência"/>
      <sheetName val="FLC.COMPL"/>
      <sheetName val="Base de Dados"/>
      <sheetName val="Prejuízos Acumul. 30.09 e 31.12"/>
      <sheetName val="RAC"/>
      <sheetName val="Mapa_31_08_02"/>
      <sheetName val="Mapa_Emprestimos_31_03_03"/>
      <sheetName val="Mapa_Emprestimos_30_06_03"/>
      <sheetName val="Mapa_31_08_021"/>
      <sheetName val="Custo_x_Mercado"/>
      <sheetName val="Pas_Juros_e_V_M_C_"/>
      <sheetName val="Mapa_de_Resultado"/>
      <sheetName val="Conciliação_Bancária"/>
      <sheetName val="Mapa_31_01_04"/>
      <sheetName val="Teste Equity 30.09.03"/>
      <sheetName val="Links"/>
      <sheetName val="Mapa 31.10.03"/>
      <sheetName val="Pas Juros-31-10-03"/>
      <sheetName val="Baixas"/>
      <sheetName val="Escalonamento"/>
      <sheetName val="EBTA"/>
      <sheetName val="ELP"/>
      <sheetName val="A-13 OAS"/>
      <sheetName val="Dados de relacionamento"/>
      <sheetName val="BALANCO"/>
      <sheetName val="Evaluación"/>
    </sheetNames>
    <sheetDataSet>
      <sheetData sheetId="0"/>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refreshError="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
      <sheetName val="VMP-VCP"/>
      <sheetName val="Juros-R$"/>
      <sheetName val="Juros-US"/>
      <sheetName val="Adições"/>
      <sheetName val="Baixas"/>
      <sheetName val="Provisão de Juros"/>
      <sheetName val="Escalonamento"/>
      <sheetName val="Tickmarks"/>
      <sheetName val="Mapa LP"/>
      <sheetName val="XREF"/>
      <sheetName val="Mapa de Mov. 31.10.00"/>
      <sheetName val="Mapa de Mov. 31.01.01"/>
      <sheetName val="Testes juros e baixas"/>
      <sheetName val="Mapa de mov. 31.10.01"/>
      <sheetName val="Mapa de mov. 31.10.01 CP"/>
      <sheetName val="Mapa de mov. 31.10.01 LP"/>
      <sheetName val="Mapa de Mov. Emprést. 31.10.00"/>
      <sheetName val="Mapa de Mov. Financ. 31.10.00"/>
      <sheetName val="Resumo dos contratos LP"/>
      <sheetName val="Pas Juros e V.M.C."/>
      <sheetName val="Teste de baixas"/>
      <sheetName val="L PRAZO"/>
      <sheetName val="C PRAZO"/>
      <sheetName val="ENCARGOS"/>
      <sheetName val="Movimentação"/>
      <sheetName val="CP X LP"/>
      <sheetName val="Covenants"/>
      <sheetName val="Movimentação (2)"/>
      <sheetName val="Teste de Encargos"/>
      <sheetName val="Teste de Adições e Baixas"/>
      <sheetName val="PAS Juros Nacional"/>
      <sheetName val="PAS Juros Extrangeiro"/>
      <sheetName val="Variação Cambial"/>
      <sheetName val="SUMMARY"/>
      <sheetName val="#REF"/>
      <sheetName val="Conc. Bancária 31.10.00"/>
      <sheetName val="Resumo contratos"/>
      <sheetName val="Mapa de Movimentação"/>
      <sheetName val="Teste de Adição"/>
      <sheetName val="Log ACL"/>
      <sheetName val="4. Teste de Baixas"/>
      <sheetName val="5. Teste de Encargos"/>
      <sheetName val="6. Escalonamento"/>
      <sheetName val="7. ACL"/>
      <sheetName val="1. Resumo contratos"/>
      <sheetName val="2. Mapa de Movimentação"/>
      <sheetName val="3.Teste de Adição"/>
      <sheetName val="Lead - Consórcios"/>
      <sheetName val="Mapa de Movimentação "/>
      <sheetName val=" Resumo contratos"/>
      <sheetName val="Teste "/>
      <sheetName val="Mapa Trimestre"/>
      <sheetName val="Teste de Baixa"/>
      <sheetName val="Teste Encargos"/>
      <sheetName val="Segregação CP X LP"/>
      <sheetName val="Nota Explicativa"/>
      <sheetName val="1.Resumo"/>
      <sheetName val="2.Mapa"/>
      <sheetName val="3.Encargos"/>
      <sheetName val="Custo x mercado"/>
      <sheetName val="Caterpillar"/>
      <sheetName val="Bradesco"/>
      <sheetName val="Volkswagen"/>
      <sheetName val="Finasa"/>
      <sheetName val="Mapa 31.08.02"/>
      <sheetName val="Sheet1"/>
      <sheetName val="circularização"/>
      <sheetName val="Aging"/>
      <sheetName val="PDD-Movimentação"/>
      <sheetName val="Teste Adições"/>
      <sheetName val="VC 31 03 2009"/>
      <sheetName val="VC 31 03 2010"/>
      <sheetName val="Aging 31 03 2010"/>
      <sheetName val="A-18"/>
      <sheetName val="A.2"/>
      <sheetName val="PDD"/>
      <sheetName val="Mapa 31.01.04"/>
      <sheetName val="BP"/>
      <sheetName val="DRE"/>
      <sheetName val="2.Mapa 30.09.11"/>
      <sheetName val="2.1 Circularização"/>
      <sheetName val="3.Adição"/>
      <sheetName val="4.Teste de Baixa"/>
      <sheetName val="5. Encargos"/>
      <sheetName val="6.Escalonamento"/>
      <sheetName val="6.1 Teste de escalonamento"/>
      <sheetName val="7. Covenants"/>
      <sheetName val="LogACL"/>
      <sheetName val="4.Baixa"/>
      <sheetName val="Sheet1 (2)"/>
      <sheetName val="Escalonamento 31.12"/>
      <sheetName val="C1398T96"/>
      <sheetName val="Mapa de Resultado"/>
      <sheetName val="CAERN"/>
      <sheetName val="Mutação PL"/>
      <sheetName val="APOIO"/>
      <sheetName val="Mapa de Mov. Financ. 31.01.00"/>
      <sheetName val="DMPL"/>
      <sheetName val="1.Resumo Debêntures"/>
      <sheetName val="2.Resumo contratos"/>
      <sheetName val="3.Mapa de movimentação"/>
      <sheetName val="4.Encargos"/>
      <sheetName val="5.Segregação e escalonamento"/>
      <sheetName val="Reembolsos pré-fixados"/>
      <sheetName val="NE"/>
      <sheetName val="Resumo"/>
      <sheetName val="Convenants"/>
      <sheetName val="Resumo BNB"/>
      <sheetName val="1.Composição"/>
      <sheetName val="1.1.CD-Mapa"/>
      <sheetName val="6. Adições e Baixas"/>
      <sheetName val="7.Covenants Financeiros"/>
      <sheetName val="Aplic. Financ."/>
      <sheetName val="H.MUNDIAL - 27.01.06 - Ajustado"/>
      <sheetName val="consolid soc"/>
      <sheetName val="NE Consolidado"/>
      <sheetName val="1.Mapa"/>
      <sheetName val="2.Encargos"/>
      <sheetName val="3.Circularização"/>
      <sheetName val="4. Variação Cambial"/>
      <sheetName val="5.Escalonamento"/>
      <sheetName val="6.Teste Baixas"/>
      <sheetName val="7. Média Ponderada"/>
      <sheetName val="2.1Circularização"/>
      <sheetName val="6. Amort. Custos"/>
      <sheetName val="7. Adições"/>
      <sheetName val="8. Baixas"/>
      <sheetName val="Reembolsos Espra"/>
      <sheetName val="1.Conciliação bancaria"/>
      <sheetName val="2.DRE"/>
      <sheetName val="7. Amort. Custos"/>
      <sheetName val="Amort. desp."/>
      <sheetName val="3.Resumo NotasPromissórias"/>
      <sheetName val="1.Resumo contratos"/>
      <sheetName val="2.Mapa de movimentação"/>
      <sheetName val="4. Adições e Baixas"/>
      <sheetName val="2.Resumo Debêntures"/>
      <sheetName val="3.Resumo NP"/>
      <sheetName val="4.Mapa mov."/>
      <sheetName val="5.Circularização"/>
      <sheetName val="6.Encargos"/>
      <sheetName val="7.Escalonamento"/>
      <sheetName val="7.1.Amortização BNB Espra"/>
      <sheetName val="8.Amort. Custos"/>
      <sheetName val="9.JurosCapitalizados"/>
      <sheetName val="10.Adições"/>
      <sheetName val="4.Mapa"/>
      <sheetName val="11.1.Baixas 30.09.13"/>
      <sheetName val="11.1.Baixas 31.12.13"/>
      <sheetName val="4.Mapa de movimentação"/>
      <sheetName val="9.DespCapitalizadas"/>
      <sheetName val="11.2.Baixas 31.12.13"/>
      <sheetName val="Amortização BNB Espra"/>
      <sheetName val="Programa"/>
      <sheetName val="Sample Size"/>
      <sheetName val="Teste e Seleção"/>
      <sheetName val="Juros"/>
      <sheetName val="Resumo Contratos BNDES"/>
      <sheetName val="Valores a Faturar"/>
      <sheetName val="Segregação"/>
      <sheetName val="EMs X Contabilidade Set01"/>
      <sheetName val="Custo médio Acabado"/>
      <sheetName val="MAE"/>
      <sheetName val="NEs"/>
      <sheetName val="1. Resumo"/>
      <sheetName val="1. Deustsche - Baerfield"/>
      <sheetName val="2. Deustsche - Soratu"/>
      <sheetName val="3. Mitsubishi - Baerfield"/>
      <sheetName val="4. Mitsubishi - Soratu"/>
      <sheetName val="2. Movimentação"/>
      <sheetName val="3. Escalonamento"/>
      <sheetName val="4. Baixa"/>
      <sheetName val="Sheet2"/>
      <sheetName val="Sheet2 (2)"/>
      <sheetName val="4. Covenants"/>
      <sheetName val="4.1 Covenants Black Gold"/>
      <sheetName val="Libor"/>
      <sheetName val="NE Instrumentos financeiros"/>
      <sheetName val="Análise de sensibilidade"/>
      <sheetName val="Indicadores"/>
      <sheetName val="3.Resumo NPs"/>
      <sheetName val="Lista Funcionários"/>
      <sheetName val="Depreciação"/>
      <sheetName val="Empréstimos"/>
      <sheetName val="BB PCH's"/>
      <sheetName val="4. Covernants"/>
      <sheetName val="2.Movimentação Black Treasure"/>
      <sheetName val="2. Movimentação Turasoria"/>
      <sheetName val="2. Movimentação Dleif"/>
      <sheetName val="2.Movimentação Airosaru LLC"/>
      <sheetName val="2.Movimentação Oil e Gas"/>
      <sheetName val="2. Movimentação Holdco"/>
      <sheetName val="Base"/>
      <sheetName val="Pendências"/>
      <sheetName val="2.ResumoDebêntures"/>
      <sheetName val="3.Mapa"/>
      <sheetName val="6.Adição"/>
      <sheetName val="10.Adições e Baixas"/>
      <sheetName val="7.Escalonamento (2)"/>
      <sheetName val="3.DMPL - OAS Imóveis"/>
      <sheetName val="Balanço"/>
      <sheetName val="Global Férias"/>
      <sheetName val="Global 13  Salário"/>
      <sheetName val="Diversos"/>
      <sheetName val="ICMS-Cofins Arcos"/>
      <sheetName val="Composicao Dev.dep.Garantia "/>
      <sheetName val="SS Mutação PL"/>
      <sheetName val="EE Exigível LP"/>
      <sheetName val="DD Outras CP"/>
      <sheetName val="AA Emprét. Financ."/>
      <sheetName val="FF Impostos"/>
      <sheetName val="CC Encargos Sociais"/>
      <sheetName val="Ativo"/>
      <sheetName val="Diferido {PPC}"/>
      <sheetName val="Saldo Inicial"/>
      <sheetName val="Resultado "/>
      <sheetName val="Deferred 30.09.05"/>
      <sheetName val="IPI "/>
      <sheetName val="Mov imob"/>
      <sheetName val="Tipos"/>
      <sheetName val="BB Fornecedores"/>
      <sheetName val="tabela"/>
      <sheetName val="integral"/>
      <sheetName val="bal"/>
      <sheetName val="Energia (98 - 00)"/>
      <sheetName val="Teste de Adições"/>
      <sheetName val="CLIENTES"/>
      <sheetName val="valores"/>
      <sheetName val="Organograma"/>
      <sheetName val="Worksheet in 6340 Empréstimos e"/>
      <sheetName val="pl atual"/>
      <sheetName val="VENDAS_P_SUBSIDIÁRIA"/>
      <sheetName val="CompanyInputs"/>
      <sheetName val="Quartile Effects"/>
      <sheetName val="Model Inputs"/>
      <sheetName val="Var Preços"/>
      <sheetName val="RAP"/>
      <sheetName val="Registro L200 - Jan"/>
      <sheetName val="Registro L200 - Fev"/>
      <sheetName val="Registro L200 - Mar"/>
      <sheetName val="Registro L200 - Abr"/>
      <sheetName val="Registro L200 - Mai"/>
      <sheetName val="Registro L200 - Jun"/>
      <sheetName val="SUM Jan a Jun"/>
      <sheetName val="Teste das baixas"/>
      <sheetName val="Movim. da Parte B do LALUR"/>
      <sheetName val="Teste de Recolhimento IRPJ_CSLL"/>
      <sheetName val="ce"/>
      <sheetName val="Plan1"/>
      <sheetName val="BALANCO"/>
      <sheetName val="Ptax"/>
      <sheetName val="PREMISSAS"/>
      <sheetName val="TB"/>
      <sheetName val="Conciliação 30.11"/>
      <sheetName val="Plano de Contas"/>
      <sheetName val="Mutação Imobilizado - PPC"/>
      <sheetName val="Softwares"/>
      <sheetName val="Cel.ePap. Mucuri"/>
      <sheetName val="FTJAN95"/>
      <sheetName val="Dados"/>
      <sheetName val="shtLookup"/>
      <sheetName val="DRE ITA"/>
      <sheetName val="Intertemporais PIS e COFINS"/>
      <sheetName val="#¡REF"/>
      <sheetName val="Cash Flow to Sponsor"/>
      <sheetName val="Energy Revenues"/>
      <sheetName val="Contratados"/>
      <sheetName val="PARA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refreshError="1"/>
      <sheetData sheetId="150" refreshError="1"/>
      <sheetData sheetId="151" refreshError="1"/>
      <sheetData sheetId="152"/>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row r="11">
          <cell r="E11">
            <v>75381</v>
          </cell>
        </row>
      </sheetData>
      <sheetData sheetId="167">
        <row r="11">
          <cell r="E11">
            <v>75381</v>
          </cell>
        </row>
      </sheetData>
      <sheetData sheetId="168">
        <row r="11">
          <cell r="E11">
            <v>75381</v>
          </cell>
        </row>
      </sheetData>
      <sheetData sheetId="169">
        <row r="11">
          <cell r="E11">
            <v>75381</v>
          </cell>
        </row>
      </sheetData>
      <sheetData sheetId="170"/>
      <sheetData sheetId="171"/>
      <sheetData sheetId="172"/>
      <sheetData sheetId="173"/>
      <sheetData sheetId="174"/>
      <sheetData sheetId="175">
        <row r="11">
          <cell r="E11">
            <v>75381</v>
          </cell>
        </row>
      </sheetData>
      <sheetData sheetId="176">
        <row r="11">
          <cell r="E11">
            <v>75381</v>
          </cell>
        </row>
      </sheetData>
      <sheetData sheetId="177">
        <row r="11">
          <cell r="E11">
            <v>75381</v>
          </cell>
        </row>
      </sheetData>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ow r="11">
          <cell r="E11">
            <v>75381</v>
          </cell>
        </row>
      </sheetData>
      <sheetData sheetId="190">
        <row r="11">
          <cell r="E11">
            <v>75381</v>
          </cell>
        </row>
      </sheetData>
      <sheetData sheetId="191">
        <row r="11">
          <cell r="E11">
            <v>75381</v>
          </cell>
        </row>
      </sheetData>
      <sheetData sheetId="192">
        <row r="11">
          <cell r="E11">
            <v>75381</v>
          </cell>
        </row>
      </sheetData>
      <sheetData sheetId="193">
        <row r="11">
          <cell r="E11">
            <v>75381</v>
          </cell>
        </row>
      </sheetData>
      <sheetData sheetId="194">
        <row r="11">
          <cell r="E11">
            <v>75381</v>
          </cell>
        </row>
      </sheetData>
      <sheetData sheetId="195"/>
      <sheetData sheetId="196"/>
      <sheetData sheetId="197" refreshError="1"/>
      <sheetData sheetId="198" refreshError="1"/>
      <sheetData sheetId="199" refreshError="1"/>
      <sheetData sheetId="200">
        <row r="11">
          <cell r="E11">
            <v>75381</v>
          </cell>
        </row>
      </sheetData>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PROD"/>
      <sheetName val="Plan1"/>
      <sheetName val="Plan2"/>
      <sheetName val="Plan3"/>
      <sheetName val="Tags"/>
      <sheetName val="PI"/>
      <sheetName val="Dados Mestre"/>
      <sheetName val="Acomp. Fator"/>
      <sheetName val="Linha Fibras"/>
      <sheetName val="Difer."/>
      <sheetName val="MgSO4 e AQ"/>
      <sheetName val="Planta Química"/>
      <sheetName val="Específicos"/>
      <sheetName val="Custo Var."/>
      <sheetName val="Custo Atual"/>
      <sheetName val="H.P. - Resumo"/>
      <sheetName val="H. Paradas"/>
      <sheetName val="TPM"/>
      <sheetName val="VCP-ABS"/>
      <sheetName val="Fatos Rel."/>
      <sheetName val="Qualidade"/>
      <sheetName val="Ocorrências"/>
      <sheetName val="Cálculos AQ"/>
      <sheetName val="PREMISSAS"/>
      <sheetName val="Referencias"/>
      <sheetName val="TAB"/>
      <sheetName val="De Para"/>
      <sheetName val="Exchange Rates"/>
      <sheetName val="Dados_Mestre"/>
      <sheetName val="Acomp__Fator"/>
      <sheetName val="Linha_Fibras"/>
      <sheetName val="Difer_"/>
      <sheetName val="MgSO4_e_AQ"/>
      <sheetName val="Planta_Química"/>
      <sheetName val="Custo_Var_"/>
      <sheetName val="Custo_Atual"/>
      <sheetName val="H_P__-_Resumo"/>
      <sheetName val="H__Paradas"/>
      <sheetName val="Fatos_Rel_"/>
      <sheetName val="Cálculos_AQ"/>
      <sheetName val="Dashboard Acompanhamento"/>
      <sheetName val="Planilha1"/>
      <sheetName val="PARÂMETROS"/>
      <sheetName val="De_Para"/>
      <sheetName val="Exchange_Rates"/>
      <sheetName val="Dados_Mestre1"/>
      <sheetName val="Acomp__Fator1"/>
      <sheetName val="Linha_Fibras1"/>
      <sheetName val="Difer_1"/>
      <sheetName val="MgSO4_e_AQ1"/>
      <sheetName val="Planta_Química1"/>
      <sheetName val="Custo_Var_1"/>
      <sheetName val="Custo_Atual1"/>
      <sheetName val="H_P__-_Resumo1"/>
      <sheetName val="H__Paradas1"/>
      <sheetName val="Fatos_Rel_1"/>
      <sheetName val="Cálculos_AQ1"/>
      <sheetName val="De_Para1"/>
      <sheetName val="Exchange_Rates1"/>
      <sheetName val="Dashboard_Acompanhamento"/>
      <sheetName val="Dados_Mestre2"/>
      <sheetName val="Acomp__Fator2"/>
      <sheetName val="Linha_Fibras2"/>
      <sheetName val="Difer_2"/>
      <sheetName val="MgSO4_e_AQ2"/>
      <sheetName val="Planta_Química2"/>
      <sheetName val="Custo_Var_2"/>
      <sheetName val="Custo_Atual2"/>
      <sheetName val="H_P__-_Resumo2"/>
      <sheetName val="H__Paradas2"/>
      <sheetName val="Fatos_Rel_2"/>
      <sheetName val="Cálculos_AQ2"/>
      <sheetName val="De_Para2"/>
      <sheetName val="Exchange_Rates2"/>
      <sheetName val="Dashboard_Acompanhamento1"/>
      <sheetName val="Dados_Mestre3"/>
      <sheetName val="Acomp__Fator3"/>
      <sheetName val="Linha_Fibras3"/>
      <sheetName val="Difer_3"/>
      <sheetName val="MgSO4_e_AQ3"/>
      <sheetName val="Planta_Química3"/>
      <sheetName val="Custo_Var_3"/>
      <sheetName val="Custo_Atual3"/>
      <sheetName val="H_P__-_Resumo3"/>
      <sheetName val="H__Paradas3"/>
      <sheetName val="Fatos_Rel_3"/>
      <sheetName val="Cálculos_AQ3"/>
      <sheetName val="Dados_Mestre4"/>
      <sheetName val="Acomp__Fator4"/>
      <sheetName val="Linha_Fibras4"/>
      <sheetName val="Difer_4"/>
      <sheetName val="MgSO4_e_AQ4"/>
      <sheetName val="Planta_Química4"/>
      <sheetName val="Custo_Var_4"/>
      <sheetName val="Custo_Atual4"/>
      <sheetName val="H_P__-_Resumo4"/>
      <sheetName val="H__Paradas4"/>
      <sheetName val="Fatos_Rel_4"/>
      <sheetName val="Cálculos_AQ4"/>
      <sheetName val="De_Para3"/>
      <sheetName val="Exchange_Rates3"/>
      <sheetName val="Dashboard_Acompanhamento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oad Cost"/>
      <sheetName val="X'rate"/>
      <sheetName val="det-RM"/>
      <sheetName val="det-ferry"/>
      <sheetName val="SAP-RM"/>
      <sheetName val="SAP-Ferry"/>
      <sheetName val="detail"/>
      <sheetName val="Grand Summary"/>
      <sheetName val="Harvesting-Total"/>
      <sheetName val="Harvesting-Acacia"/>
      <sheetName val="Harvesting-MHW"/>
      <sheetName val="Har-Acacia"/>
      <sheetName val="Har-MHW"/>
      <sheetName val="Harvesting-Acacia-m3"/>
      <sheetName val="Harvesting-MHW-m3"/>
      <sheetName val="Harvesting-m3"/>
      <sheetName val="Summary-Plantation"/>
      <sheetName val="Plantation-RAPP"/>
      <sheetName val="Plantation OWN"/>
      <sheetName val="Plantation-JVJO-ALL"/>
      <sheetName val="PANT JVJO-RAPP"/>
      <sheetName val="PLANT JVJO-ANH"/>
      <sheetName val="Plantation-HTR"/>
      <sheetName val="SUMM-PLT"/>
      <sheetName val="Alocation OH"/>
      <sheetName val="OH-'000"/>
      <sheetName val="Summary RM"/>
      <sheetName val="Road_Cost"/>
      <sheetName val="Grand_Summary"/>
      <sheetName val="Plantation_OWN"/>
      <sheetName val="PANT_JVJO-RAPP"/>
      <sheetName val="PLANT_JVJO-ANH"/>
      <sheetName val="Alocation_OH"/>
      <sheetName val="Summary_RM"/>
      <sheetName val="OpRev"/>
      <sheetName val="Taxation"/>
      <sheetName val="Road_Cost1"/>
      <sheetName val="Grand_Summary1"/>
      <sheetName val="Plantation_OWN1"/>
      <sheetName val="PANT_JVJO-RAPP1"/>
      <sheetName val="PLANT_JVJO-ANH1"/>
      <sheetName val="Alocation_OH1"/>
      <sheetName val="Summary_RM1"/>
      <sheetName val="Road_Cost2"/>
      <sheetName val="Grand_Summary2"/>
      <sheetName val="Plantation_OWN2"/>
      <sheetName val="PANT_JVJO-RAPP2"/>
      <sheetName val="PLANT_JVJO-ANH2"/>
      <sheetName val="Alocation_OH2"/>
      <sheetName val="Summary_RM2"/>
      <sheetName val="Road_Cost3"/>
      <sheetName val="Grand_Summary3"/>
      <sheetName val="Plantation_OWN3"/>
      <sheetName val="PANT_JVJO-RAPP3"/>
      <sheetName val="PLANT_JVJO-ANH3"/>
      <sheetName val="Alocation_OH3"/>
      <sheetName val="Summary_RM3"/>
      <sheetName val="Proposed 2003 Salary Range"/>
      <sheetName val="Adjustment"/>
      <sheetName val="调整后帐龄及明细表"/>
      <sheetName val="Road_Cost4"/>
      <sheetName val="Grand_Summary4"/>
      <sheetName val="Plantation_OWN4"/>
      <sheetName val="PANT_JVJO-RAPP4"/>
      <sheetName val="PLANT_JVJO-ANH4"/>
      <sheetName val="Alocation_OH4"/>
      <sheetName val="Summary_RM4"/>
      <sheetName val="Proposed_2003_Salary_Range"/>
      <sheetName val="Road_Cost5"/>
      <sheetName val="Grand_Summary5"/>
      <sheetName val="Plantation_OWN5"/>
      <sheetName val="PANT_JVJO-RAPP5"/>
      <sheetName val="PLANT_JVJO-ANH5"/>
      <sheetName val="Alocation_OH5"/>
      <sheetName val="Summary_RM5"/>
      <sheetName val="Proposed_2003_Salary_Rang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OpRev"/>
      <sheetName val="Taxation"/>
      <sheetName val="FinAsmp"/>
      <sheetName val="Price"/>
      <sheetName val="GenAsmp"/>
      <sheetName val="Cp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Sheet1"/>
      <sheetName val="ACUMULADO"/>
      <sheetName val="手续费收入检查情况表"/>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CONSUMABLE"/>
      <sheetName val="ISI"/>
      <sheetName val="5-ALAT(1)"/>
      <sheetName val="4-Basic Pricexxx"/>
      <sheetName val="Schedule"/>
      <sheetName val="D7(1)"/>
      <sheetName val="BOQ"/>
      <sheetName val="Rekap"/>
      <sheetName val="R"/>
      <sheetName val="EL"/>
      <sheetName val="Man Power &amp; Comp"/>
      <sheetName val="ENG-101"/>
      <sheetName val="KCN"/>
      <sheetName val="Original LIT1 Pg 1 of 3"/>
      <sheetName val="General"/>
      <sheetName val="Manpower"/>
      <sheetName val="Equipt,Tools&amp;Cons"/>
      <sheetName val="LOADDAT"/>
      <sheetName val="Cash2"/>
      <sheetName val="Z"/>
      <sheetName val="12"/>
      <sheetName val="Data"/>
      <sheetName val="DN"/>
      <sheetName val="WK"/>
      <sheetName val="Temp_data"/>
      <sheetName val="Salary PJA"/>
      <sheetName val="Calendar2020"/>
      <sheetName val="All Summ"/>
      <sheetName val="Rec. gaji_1"/>
      <sheetName val="Slip Staff"/>
      <sheetName val="Slip Non Staff"/>
      <sheetName val="TK"/>
      <sheetName val="lists"/>
      <sheetName val="WT-LIST"/>
      <sheetName val="Query"/>
      <sheetName val="TTL"/>
      <sheetName val="name"/>
      <sheetName val="STR - 2B"/>
      <sheetName val="12CGOU"/>
      <sheetName val="Sheet1"/>
      <sheetName val="Eng_Hrs"/>
      <sheetName val="TIE-INS"/>
      <sheetName val="4-Basic_Pricexxx"/>
      <sheetName val="Man_Power_&amp;_Comp"/>
      <sheetName val="Original_LIT1_Pg_1_of_3"/>
      <sheetName val="Salary_PJA"/>
      <sheetName val="All_Summ"/>
      <sheetName val="Rec__gaji_1"/>
      <sheetName val="Slip_Staff"/>
      <sheetName val="Slip_Non_Staff"/>
      <sheetName val="STR_-_2B"/>
      <sheetName val="prod"/>
      <sheetName val="LE_Total(G_Summ Proj)"/>
      <sheetName val="4-Basic_Pricexxx1"/>
      <sheetName val="Man_Power_&amp;_Comp1"/>
      <sheetName val="Original_LIT1_Pg_1_of_31"/>
      <sheetName val="Salary_PJA1"/>
      <sheetName val="All_Summ1"/>
      <sheetName val="Rec__gaji_11"/>
      <sheetName val="Slip_Staff1"/>
      <sheetName val="Slip_Non_Staff1"/>
      <sheetName val="STR_-_2B1"/>
      <sheetName val="LE_Total(G_Summ_Proj)"/>
      <sheetName val="4-Basic_Pricexxx2"/>
      <sheetName val="Man_Power_&amp;_Comp2"/>
      <sheetName val="Original_LIT1_Pg_1_of_32"/>
      <sheetName val="Salary_PJA2"/>
      <sheetName val="All_Summ2"/>
      <sheetName val="Rec__gaji_12"/>
      <sheetName val="Slip_Staff2"/>
      <sheetName val="Slip_Non_Staff2"/>
      <sheetName val="STR_-_2B2"/>
      <sheetName val="LE_Total(G_Summ_Proj)1"/>
      <sheetName val="Man_Power_&amp;_Comp3"/>
      <sheetName val="4-Basic_Pricexxx3"/>
      <sheetName val="Original_LIT1_Pg_1_of_33"/>
      <sheetName val="Salary_PJA3"/>
      <sheetName val="All_Summ3"/>
      <sheetName val="Rec__gaji_13"/>
      <sheetName val="Slip_Staff3"/>
      <sheetName val="Slip_Non_Staff3"/>
      <sheetName val="대비표"/>
      <sheetName val="Man_Power_&amp;_Comp4"/>
      <sheetName val="4-Basic_Pricexxx4"/>
      <sheetName val="Original_LIT1_Pg_1_of_34"/>
      <sheetName val="Salary_PJA4"/>
      <sheetName val="All_Summ4"/>
      <sheetName val="Rec__gaji_14"/>
      <sheetName val="Slip_Staff4"/>
      <sheetName val="Slip_Non_Staff4"/>
      <sheetName val="STR_-_2B3"/>
      <sheetName val="steam outlet"/>
      <sheetName val="4-Basic_Pricexxx5"/>
      <sheetName val="Man_Power_&amp;_Comp5"/>
      <sheetName val="Original_LIT1_Pg_1_of_35"/>
      <sheetName val="Salary_PJA5"/>
      <sheetName val="All_Summ5"/>
      <sheetName val="Rec__gaji_15"/>
      <sheetName val="Slip_Staff5"/>
      <sheetName val="Slip_Non_Staff5"/>
      <sheetName val="STR_-_2B4"/>
      <sheetName val="LE_Total(G_Summ_Proj)2"/>
      <sheetName val="steam_outlet"/>
      <sheetName val="Input &amp; Output"/>
      <sheetName val="CABLE BULK"/>
      <sheetName val="合成単価作成表-BLDG"/>
      <sheetName val="COST-SUM"/>
      <sheetName val="41,9&amp;36,3"/>
      <sheetName val="ocean voyage"/>
      <sheetName val="PConsCS"/>
      <sheetName val="dia-in"/>
      <sheetName val="SUM_Steel-Strc"/>
      <sheetName val="운반"/>
      <sheetName val="4-Basic_Pricexxx6"/>
      <sheetName val="Man_Power_&amp;_Comp6"/>
      <sheetName val="Original_LIT1_Pg_1_of_36"/>
      <sheetName val="Salary_PJA6"/>
      <sheetName val="All_Summ6"/>
      <sheetName val="Rec__gaji_16"/>
      <sheetName val="Slip_Staff6"/>
      <sheetName val="Slip_Non_Staff6"/>
      <sheetName val="STR_-_2B5"/>
      <sheetName val="LE_Total(G_Summ_Proj)3"/>
      <sheetName val="steam_outlet1"/>
      <sheetName val="4-Basic_Pricexxx7"/>
      <sheetName val="Man_Power_&amp;_Comp7"/>
      <sheetName val="Original_LIT1_Pg_1_of_37"/>
      <sheetName val="Salary_PJA7"/>
      <sheetName val="All_Summ7"/>
      <sheetName val="Rec__gaji_17"/>
      <sheetName val="Slip_Staff7"/>
      <sheetName val="Slip_Non_Staff7"/>
      <sheetName val="STR_-_2B6"/>
      <sheetName val="LE_Total(G_Summ_Proj)4"/>
      <sheetName val="steam_outlet2"/>
      <sheetName val="Input_&amp;_Output"/>
      <sheetName val="CABLE_BULK"/>
      <sheetName val="ocean_voyage"/>
      <sheetName val="4-Basic_Pricexxx8"/>
      <sheetName val="Man_Power_&amp;_Comp8"/>
      <sheetName val="Original_LIT1_Pg_1_of_38"/>
      <sheetName val="Salary_PJA8"/>
      <sheetName val="All_Summ8"/>
      <sheetName val="Rec__gaji_18"/>
      <sheetName val="Slip_Staff8"/>
      <sheetName val="Slip_Non_Staff8"/>
      <sheetName val="STR_-_2B7"/>
      <sheetName val="LE_Total(G_Summ_Proj)5"/>
      <sheetName val="steam_outlet3"/>
      <sheetName val="Input_&amp;_Output1"/>
      <sheetName val="CABLE_BULK1"/>
      <sheetName val="ocean_voyage1"/>
      <sheetName val="4-Basic Price"/>
      <sheetName val="1997"/>
      <sheetName val="OpRev"/>
      <sheetName val="Taxation"/>
      <sheetName val="FinAsmp"/>
      <sheetName val="Price"/>
      <sheetName val="GenAsmp"/>
      <sheetName val="CpEx"/>
      <sheetName val="PERFORMANCE"/>
      <sheetName val="Ind.MP Sch."/>
      <sheetName val="4-Basic_Pricexxx9"/>
      <sheetName val="Man_Power_&amp;_Comp9"/>
      <sheetName val="Original_LIT1_Pg_1_of_39"/>
      <sheetName val="Salary_PJA9"/>
      <sheetName val="All_Summ9"/>
      <sheetName val="Rec__gaji_19"/>
      <sheetName val="Slip_Staff9"/>
      <sheetName val="Slip_Non_Staff9"/>
      <sheetName val="STR_-_2B8"/>
      <sheetName val="LE_Total(G_Summ_Proj)6"/>
      <sheetName val="steam_outlet4"/>
      <sheetName val="Input_&amp;_Output2"/>
      <sheetName val="CABLE_BULK2"/>
      <sheetName val="ocean_voyage2"/>
      <sheetName val="工会"/>
      <sheetName val="社保"/>
      <sheetName val="detail"/>
      <sheetName val="Datos Proceso - Válvulas"/>
      <sheetName val="Proposed 2003 Salary Range"/>
      <sheetName val="AKTIVA1TB"/>
      <sheetName val="HU"/>
      <sheetName val="電源計画"/>
      <sheetName val="Spread"/>
      <sheetName val="MANPOWER FEBRUARI'22"/>
      <sheetName val="RT13526 CPI"/>
      <sheetName val="BQMPALOC"/>
      <sheetName val="Memb Schd"/>
      <sheetName val="WBS Code"/>
      <sheetName val="Cashflow Analysis"/>
      <sheetName val="B"/>
      <sheetName val="4-Basic_Pricexxx10"/>
      <sheetName val="Man_Power_&amp;_Comp10"/>
      <sheetName val="Original_LIT1_Pg_1_of_310"/>
      <sheetName val="Salary_PJA10"/>
      <sheetName val="All_Summ10"/>
      <sheetName val="Rec__gaji_110"/>
      <sheetName val="Slip_Staff10"/>
      <sheetName val="Slip_Non_Staff10"/>
      <sheetName val="STR_-_2B9"/>
      <sheetName val="LE_Total(G_Summ_Proj)7"/>
      <sheetName val="steam_outlet5"/>
      <sheetName val="Input_&amp;_Output3"/>
      <sheetName val="CABLE_BULK3"/>
      <sheetName val="ocean_voyage3"/>
      <sheetName val="4-Basic_Price"/>
      <sheetName val="Ind_MP_Sch_"/>
      <sheetName val="Datos_Proceso_-_Válvulas"/>
      <sheetName val="Proposed_2003_Salary_Range"/>
      <sheetName val="MANPOWER_FEBRUARI'22"/>
      <sheetName val="RT13526_CPI"/>
      <sheetName val="Memb_Schd"/>
      <sheetName val="WBS_Code"/>
      <sheetName val="Cashflow_Analysis"/>
      <sheetName val="资产负债表"/>
      <sheetName val="4-Basic_Pricexxx11"/>
      <sheetName val="Man_Power_&amp;_Comp11"/>
      <sheetName val="Original_LIT1_Pg_1_of_311"/>
      <sheetName val="Salary_PJA11"/>
      <sheetName val="All_Summ11"/>
      <sheetName val="Rec__gaji_111"/>
      <sheetName val="Slip_Staff11"/>
      <sheetName val="Slip_Non_Staff11"/>
      <sheetName val="STR_-_2B10"/>
      <sheetName val="LE_Total(G_Summ_Proj)8"/>
      <sheetName val="steam_outlet6"/>
      <sheetName val="Input_&amp;_Output4"/>
      <sheetName val="CABLE_BULK4"/>
      <sheetName val="ocean_voyage4"/>
      <sheetName val="4-Basic_Price1"/>
      <sheetName val="Ind_MP_Sch_1"/>
      <sheetName val="Datos_Proceso_-_Válvulas1"/>
      <sheetName val="Proposed_2003_Salary_Range1"/>
      <sheetName val="MANPOWER_FEBRUARI'221"/>
      <sheetName val="RT13526_CPI1"/>
      <sheetName val="Memb_Schd1"/>
      <sheetName val="WBS_Code1"/>
      <sheetName val="Cashflow_Analysi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Asmp"/>
      <sheetName val="OpRev"/>
      <sheetName val="FinAsmp"/>
      <sheetName val="Taxation"/>
      <sheetName val="Price"/>
      <sheetName val="CpEx"/>
      <sheetName val="BS"/>
      <sheetName val="#REF"/>
      <sheetName val="BESOINS  MOS"/>
      <sheetName val="LAR-DATA"/>
      <sheetName val="BESOINS__MOS"/>
      <sheetName val="IO"/>
      <sheetName val="BESOINS__MOS1"/>
      <sheetName val="PTK"/>
      <sheetName val="USDt_FS(4)"/>
      <sheetName val="Teso"/>
      <sheetName val="FINFO97"/>
      <sheetName val="table"/>
      <sheetName val="Weekly Prod &amp; Cost"/>
      <sheetName val="Base-Ogden (10-5-99)"/>
      <sheetName val="4334-Summary"/>
      <sheetName val="BESOINS__MOS2"/>
      <sheetName val="Base-Ogden_(10-5-99)"/>
      <sheetName val="Weekly_Prod_&amp;_Cost"/>
      <sheetName val="Balance Sheet"/>
      <sheetName val="Content"/>
      <sheetName val="Sheet1"/>
      <sheetName val="Assumptions"/>
      <sheetName val="Definition"/>
      <sheetName val="Ex-Rate"/>
      <sheetName val="Mkt Seg Exec Sum-Full Yr"/>
      <sheetName val="Input Acts-Fcst"/>
      <sheetName val="Input Acts-Fcst Restate-BB"/>
      <sheetName val="CASTING"/>
      <sheetName val="DFR CT"/>
      <sheetName val="Ex_Rate"/>
      <sheetName val="KU-Ajt'03"/>
      <sheetName val="KB-Ajt'03"/>
      <sheetName val="KS-Ajt'03"/>
      <sheetName val="KT-Ajt'03"/>
      <sheetName val="Mill-Ajt'03"/>
      <sheetName val="GeneralInfo"/>
      <sheetName val="6 mth TAC"/>
      <sheetName val="6 mth DTA"/>
      <sheetName val="Client AJE"/>
      <sheetName val="JobDesc"/>
      <sheetName val="Reconwth22kredit"/>
      <sheetName val="Rincian"/>
      <sheetName val="A u g"/>
      <sheetName val="kepmenaker150"/>
      <sheetName val="AJE "/>
      <sheetName val="TBM"/>
      <sheetName val="GuangDong BS-US GAAP(RMB) 2006"/>
      <sheetName val="12"/>
      <sheetName val="Sheet2"/>
      <sheetName val="Sheet 1"/>
      <sheetName val="Sheet1 (2)"/>
      <sheetName val="SAP-KAB &amp; PAN-Buil"/>
      <sheetName val="det-RM"/>
      <sheetName val="Karung"/>
      <sheetName val="1997"/>
      <sheetName val="PREMI"/>
      <sheetName val="RETENSI"/>
      <sheetName val="Data SRL"/>
      <sheetName val="Data Prod_Graf"/>
      <sheetName val="PK RM"/>
      <sheetName val="VINTHIA"/>
      <sheetName val="Memb Schd"/>
      <sheetName val="BESOINS__MOS3"/>
      <sheetName val="Weekly_Prod_&amp;_Cost1"/>
      <sheetName val="Base-Ogden_(10-5-99)1"/>
      <sheetName val="Balance_Sheet"/>
      <sheetName val="Mkt_Seg_Exec_Sum-Full_Yr"/>
      <sheetName val="Input_Acts-Fcst"/>
      <sheetName val="Input_Acts-Fcst_Restate-BB"/>
      <sheetName val="DFR_CT"/>
      <sheetName val="6_mth_TAC"/>
      <sheetName val="6_mth_DTA"/>
      <sheetName val="Client_AJE"/>
      <sheetName val="A_u_g"/>
      <sheetName val="AJE_"/>
      <sheetName val="GuangDong_BS-US_GAAP(RMB)_2006"/>
      <sheetName val="Sheet_1"/>
      <sheetName val="Sheet1_(2)"/>
      <sheetName val="SAP-KAB_&amp;_PAN-Buil"/>
      <sheetName val="Data_SRL"/>
      <sheetName val="Data_Prod_Graf"/>
      <sheetName val="PK_RM"/>
      <sheetName val="Memb_Schd"/>
      <sheetName val="Statistics"/>
      <sheetName val="GRAPH"/>
      <sheetName val="Details---TF"/>
      <sheetName val="Akomodasi"/>
      <sheetName val="DETAIL"/>
      <sheetName val="BESOINS__MOS4"/>
      <sheetName val="BESOINS__MOS5"/>
      <sheetName val="BESOINS__MOS6"/>
      <sheetName val="BESOINS__MOS7"/>
      <sheetName val="Mkt_Seg_Exec_Sum-Full_Yr1"/>
      <sheetName val="Input_Acts-Fcst1"/>
      <sheetName val="Input_Acts-Fcst_Restate-BB1"/>
      <sheetName val="DFR_CT1"/>
      <sheetName val="6_mth_TAC1"/>
      <sheetName val="6_mth_DTA1"/>
      <sheetName val="Client_AJE1"/>
      <sheetName val="A_u_g1"/>
      <sheetName val="Base-Ogden_(10-5-99)2"/>
      <sheetName val="Weekly_Prod_&amp;_Cost2"/>
      <sheetName val="Balance_Sheet1"/>
      <sheetName val="BESOINS__MOS8"/>
      <sheetName val="Mkt_Seg_Exec_Sum-Full_Yr2"/>
      <sheetName val="Input_Acts-Fcst2"/>
      <sheetName val="Input_Acts-Fcst_Restate-BB2"/>
      <sheetName val="DFR_CT2"/>
      <sheetName val="6_mth_TAC2"/>
      <sheetName val="6_mth_DTA2"/>
      <sheetName val="Client_AJE2"/>
      <sheetName val="A_u_g2"/>
      <sheetName val="Base-Ogden_(10-5-99)3"/>
      <sheetName val="Weekly_Prod_&amp;_Cost3"/>
      <sheetName val="Balance_Sheet2"/>
      <sheetName val="BESOINS__MOS9"/>
      <sheetName val="Mkt_Seg_Exec_Sum-Full_Yr3"/>
      <sheetName val="Input_Acts-Fcst3"/>
      <sheetName val="Input_Acts-Fcst_Restate-BB3"/>
      <sheetName val="DFR_CT3"/>
      <sheetName val="6_mth_TAC3"/>
      <sheetName val="6_mth_DTA3"/>
      <sheetName val="Client_AJE3"/>
      <sheetName val="A_u_g3"/>
      <sheetName val="Base-Ogden_(10-5-99)4"/>
      <sheetName val="Weekly_Prod_&amp;_Cost4"/>
      <sheetName val="Balance_Sheet3"/>
      <sheetName val="Data"/>
      <sheetName val="SAPBEXqueries"/>
      <sheetName val="supporting data"/>
      <sheetName val="BESOINS__MOS10"/>
      <sheetName val="Weekly_Prod_&amp;_Cost5"/>
      <sheetName val="Base-Ogden_(10-5-99)5"/>
      <sheetName val="Balance_Sheet4"/>
      <sheetName val="Mkt_Seg_Exec_Sum-Full_Yr4"/>
      <sheetName val="Input_Acts-Fcst4"/>
      <sheetName val="Input_Acts-Fcst_Restate-BB4"/>
      <sheetName val="DFR_CT4"/>
      <sheetName val="6_mth_TAC4"/>
      <sheetName val="6_mth_DTA4"/>
      <sheetName val="Client_AJE4"/>
      <sheetName val="A_u_g4"/>
      <sheetName val="AJE_1"/>
      <sheetName val="GuangDong_BS-US_GAAP(RMB)_20061"/>
      <sheetName val="Sheet_11"/>
      <sheetName val="Sheet1_(2)1"/>
      <sheetName val="SAP-KAB_&amp;_PAN-Buil1"/>
      <sheetName val="Data_SRL1"/>
      <sheetName val="Data_Prod_Graf1"/>
      <sheetName val="PK_RM1"/>
      <sheetName val="Memb_Schd1"/>
      <sheetName val="supporting_data"/>
      <sheetName val="F1771-IV"/>
      <sheetName val="F1771-V"/>
      <sheetName val="Adf par resp"/>
      <sheetName val="Bolt"/>
      <sheetName val="BESOINS__MOS11"/>
      <sheetName val="Weekly_Prod_&amp;_Cost6"/>
      <sheetName val="Base-Ogden_(10-5-99)6"/>
      <sheetName val="Balance_Sheet5"/>
      <sheetName val="Mkt_Seg_Exec_Sum-Full_Yr5"/>
      <sheetName val="Input_Acts-Fcst5"/>
      <sheetName val="Input_Acts-Fcst_Restate-BB5"/>
      <sheetName val="DFR_CT5"/>
      <sheetName val="6_mth_TAC5"/>
      <sheetName val="6_mth_DTA5"/>
      <sheetName val="Client_AJE5"/>
      <sheetName val="A_u_g5"/>
      <sheetName val="AJE_2"/>
      <sheetName val="GuangDong_BS-US_GAAP(RMB)_20062"/>
      <sheetName val="Sheet_12"/>
      <sheetName val="Sheet1_(2)2"/>
      <sheetName val="SAP-KAB_&amp;_PAN-Buil2"/>
      <sheetName val="Data_SRL2"/>
      <sheetName val="Data_Prod_Graf2"/>
      <sheetName val="PK_RM2"/>
      <sheetName val="Memb_Schd2"/>
      <sheetName val="supporting_data1"/>
      <sheetName val="Adf_par_resp"/>
      <sheetName val="Detail-MTD"/>
      <sheetName val="WBS1"/>
      <sheetName val="WPL"/>
      <sheetName val="Super Region"/>
      <sheetName val="YTD Actual"/>
      <sheetName val="Region"/>
      <sheetName val="SSDGrowth"/>
      <sheetName val="Proposed 2003 Salary Range"/>
      <sheetName val="Adjustment"/>
      <sheetName val="BESOINS__MOS12"/>
      <sheetName val="Weekly_Prod_&amp;_Cost7"/>
      <sheetName val="Base-Ogden_(10-5-99)7"/>
      <sheetName val="Balance_Sheet6"/>
      <sheetName val="Mkt_Seg_Exec_Sum-Full_Yr6"/>
      <sheetName val="Input_Acts-Fcst6"/>
      <sheetName val="Input_Acts-Fcst_Restate-BB6"/>
      <sheetName val="DFR_CT6"/>
      <sheetName val="6_mth_TAC6"/>
      <sheetName val="6_mth_DTA6"/>
      <sheetName val="Client_AJE6"/>
      <sheetName val="A_u_g6"/>
      <sheetName val="AJE_3"/>
      <sheetName val="GuangDong_BS-US_GAAP(RMB)_20063"/>
      <sheetName val="Sheet_13"/>
      <sheetName val="Sheet1_(2)3"/>
      <sheetName val="SAP-KAB_&amp;_PAN-Buil3"/>
      <sheetName val="Data_SRL3"/>
      <sheetName val="Data_Prod_Graf3"/>
      <sheetName val="PK_RM3"/>
      <sheetName val="Memb_Schd3"/>
      <sheetName val="supporting_data2"/>
      <sheetName val="Adf_par_resp1"/>
      <sheetName val="BESOINS__MOS13"/>
      <sheetName val="Weekly_Prod_&amp;_Cost8"/>
      <sheetName val="Base-Ogden_(10-5-99)8"/>
      <sheetName val="Balance_Sheet7"/>
      <sheetName val="Mkt_Seg_Exec_Sum-Full_Yr7"/>
      <sheetName val="Input_Acts-Fcst7"/>
      <sheetName val="Input_Acts-Fcst_Restate-BB7"/>
      <sheetName val="DFR_CT7"/>
      <sheetName val="6_mth_TAC7"/>
      <sheetName val="6_mth_DTA7"/>
      <sheetName val="Client_AJE7"/>
      <sheetName val="A_u_g7"/>
      <sheetName val="AJE_4"/>
      <sheetName val="GuangDong_BS-US_GAAP(RMB)_20064"/>
      <sheetName val="Sheet_14"/>
      <sheetName val="Sheet1_(2)4"/>
      <sheetName val="SAP-KAB_&amp;_PAN-Buil4"/>
      <sheetName val="Data_SRL4"/>
      <sheetName val="Data_Prod_Graf4"/>
      <sheetName val="PK_RM4"/>
      <sheetName val="Memb_Schd4"/>
      <sheetName val="supporting_data3"/>
      <sheetName val="Adf_par_resp2"/>
      <sheetName val="Super_Region"/>
      <sheetName val="YTD_Actual"/>
      <sheetName val="Proposed_2003_Salary_Range"/>
      <sheetName val="M"/>
      <sheetName val="元表"/>
      <sheetName val="kary21"/>
      <sheetName val="PPN BESAR"/>
      <sheetName val="B_S"/>
      <sheetName val="C_F"/>
      <sheetName val="P_L"/>
      <sheetName val="BESOINS__MOS14"/>
      <sheetName val="Weekly_Prod_&amp;_Cost9"/>
      <sheetName val="Base-Ogden_(10-5-99)9"/>
      <sheetName val="Balance_Sheet8"/>
      <sheetName val="Mkt_Seg_Exec_Sum-Full_Yr8"/>
      <sheetName val="Input_Acts-Fcst8"/>
      <sheetName val="Input_Acts-Fcst_Restate-BB8"/>
      <sheetName val="DFR_CT8"/>
      <sheetName val="6_mth_TAC8"/>
      <sheetName val="6_mth_DTA8"/>
      <sheetName val="Client_AJE8"/>
      <sheetName val="A_u_g8"/>
      <sheetName val="AJE_5"/>
      <sheetName val="GuangDong_BS-US_GAAP(RMB)_20065"/>
      <sheetName val="Sheet_15"/>
      <sheetName val="Sheet1_(2)5"/>
      <sheetName val="SAP-KAB_&amp;_PAN-Buil5"/>
      <sheetName val="Data_SRL5"/>
      <sheetName val="Data_Prod_Graf5"/>
      <sheetName val="PK_RM5"/>
      <sheetName val="Memb_Schd5"/>
      <sheetName val="supporting_data4"/>
      <sheetName val="Adf_par_resp3"/>
      <sheetName val="Super_Region1"/>
      <sheetName val="YTD_Actual1"/>
      <sheetName val="Proposed_2003_Salary_Range1"/>
      <sheetName val="PPN_BESAR"/>
      <sheetName val="BESOINS__MOS15"/>
      <sheetName val="Weekly_Prod_&amp;_Cost10"/>
      <sheetName val="Base-Ogden_(10-5-99)10"/>
      <sheetName val="Balance_Sheet9"/>
      <sheetName val="Mkt_Seg_Exec_Sum-Full_Yr9"/>
      <sheetName val="Input_Acts-Fcst9"/>
      <sheetName val="Input_Acts-Fcst_Restate-BB9"/>
      <sheetName val="DFR_CT9"/>
      <sheetName val="6_mth_TAC9"/>
      <sheetName val="6_mth_DTA9"/>
      <sheetName val="Client_AJE9"/>
      <sheetName val="A_u_g9"/>
      <sheetName val="AJE_6"/>
      <sheetName val="GuangDong_BS-US_GAAP(RMB)_20066"/>
      <sheetName val="Sheet_16"/>
      <sheetName val="Sheet1_(2)6"/>
      <sheetName val="SAP-KAB_&amp;_PAN-Buil6"/>
      <sheetName val="Data_SRL6"/>
      <sheetName val="Data_Prod_Graf6"/>
      <sheetName val="PK_RM6"/>
      <sheetName val="Memb_Schd6"/>
      <sheetName val="supporting_data5"/>
      <sheetName val="Adf_par_resp4"/>
      <sheetName val="Super_Region2"/>
      <sheetName val="YTD_Actual2"/>
      <sheetName val="Proposed_2003_Salary_Range2"/>
      <sheetName val="BESOINS__MOS16"/>
      <sheetName val="Weekly_Prod_&amp;_Cost11"/>
      <sheetName val="Base-Ogden_(10-5-99)11"/>
      <sheetName val="Balance_Sheet10"/>
      <sheetName val="Mkt_Seg_Exec_Sum-Full_Yr10"/>
      <sheetName val="Input_Acts-Fcst10"/>
      <sheetName val="Input_Acts-Fcst_Restate-BB10"/>
      <sheetName val="DFR_CT10"/>
      <sheetName val="6_mth_TAC10"/>
      <sheetName val="6_mth_DTA10"/>
      <sheetName val="Client_AJE10"/>
      <sheetName val="A_u_g10"/>
      <sheetName val="AJE_7"/>
      <sheetName val="GuangDong_BS-US_GAAP(RMB)_20067"/>
      <sheetName val="Sheet_17"/>
      <sheetName val="Sheet1_(2)7"/>
      <sheetName val="SAP-KAB_&amp;_PAN-Buil7"/>
      <sheetName val="Data_SRL7"/>
      <sheetName val="Data_Prod_Graf7"/>
      <sheetName val="PK_RM7"/>
      <sheetName val="Memb_Schd7"/>
      <sheetName val="supporting_data6"/>
      <sheetName val="Adf_par_resp5"/>
      <sheetName val="Super_Region3"/>
      <sheetName val="YTD_Actual3"/>
      <sheetName val="Proposed_2003_Salary_Range3"/>
      <sheetName val="PPN_BESAR1"/>
      <sheetName val="5-ALAT(1)"/>
      <sheetName val="4-Basic Pricexxx"/>
      <sheetName val="J u l"/>
      <sheetName val="O c t"/>
      <sheetName val="A p r"/>
      <sheetName val="M a y"/>
      <sheetName val="S e p"/>
      <sheetName val="00 received in 01"/>
      <sheetName val="F e b"/>
      <sheetName val="Per GL J a n"/>
      <sheetName val="J u n"/>
      <sheetName val="M a r"/>
      <sheetName val="2930"/>
      <sheetName val="2933"/>
      <sheetName val="2934"/>
      <sheetName val="PROOF"/>
      <sheetName val="Fund_Allocation"/>
      <sheetName val="Analy_Sum"/>
      <sheetName val="Parameter"/>
      <sheetName val="Top Concentration (USD eq)"/>
      <sheetName val="MSR"/>
      <sheetName val="SJC"/>
      <sheetName val="4-Basic_Pricexxx"/>
      <sheetName val="J_u_l"/>
      <sheetName val="O_c_t"/>
      <sheetName val="A_p_r"/>
      <sheetName val="M_a_y"/>
      <sheetName val="S_e_p"/>
      <sheetName val="00_received_in_01"/>
      <sheetName val="F_e_b"/>
      <sheetName val="Per_GL_J_a_n"/>
      <sheetName val="J_u_n"/>
      <sheetName val="M_a_r"/>
      <sheetName val="BESOINS__MOS17"/>
      <sheetName val="Weekly_Prod_&amp;_Cost12"/>
      <sheetName val="Base-Ogden_(10-5-99)12"/>
      <sheetName val="Balance_Sheet11"/>
      <sheetName val="Mkt_Seg_Exec_Sum-Full_Yr11"/>
      <sheetName val="Input_Acts-Fcst11"/>
      <sheetName val="Input_Acts-Fcst_Restate-BB11"/>
      <sheetName val="DFR_CT11"/>
      <sheetName val="6_mth_TAC11"/>
      <sheetName val="6_mth_DTA11"/>
      <sheetName val="Client_AJE11"/>
      <sheetName val="A_u_g11"/>
      <sheetName val="AJE_8"/>
      <sheetName val="GuangDong_BS-US_GAAP(RMB)_20068"/>
      <sheetName val="Sheet_18"/>
      <sheetName val="Sheet1_(2)8"/>
      <sheetName val="SAP-KAB_&amp;_PAN-Buil8"/>
      <sheetName val="Data_SRL8"/>
      <sheetName val="Data_Prod_Graf8"/>
      <sheetName val="PK_RM8"/>
      <sheetName val="Memb_Schd8"/>
      <sheetName val="supporting_data7"/>
      <sheetName val="Adf_par_resp6"/>
      <sheetName val="Super_Region4"/>
      <sheetName val="YTD_Actual4"/>
      <sheetName val="Proposed_2003_Salary_Range4"/>
      <sheetName val="PPN_BESAR2"/>
      <sheetName val="RAK"/>
      <sheetName val="4-Basic_Pricexxx1"/>
      <sheetName val="J_u_l1"/>
      <sheetName val="O_c_t1"/>
      <sheetName val="A_p_r1"/>
      <sheetName val="M_a_y1"/>
      <sheetName val="S_e_p1"/>
      <sheetName val="00_received_in_011"/>
      <sheetName val="F_e_b1"/>
      <sheetName val="Per_GL_J_a_n1"/>
      <sheetName val="J_u_n1"/>
      <sheetName val="M_a_r1"/>
      <sheetName val="Top_Concentration_(USD_eq)"/>
      <sheetName val="% Lbr vs GP"/>
      <sheetName val="OLDMAP"/>
      <sheetName val="盘存表2024.02"/>
      <sheetName val="BESOINS__MOS18"/>
      <sheetName val="Base-Ogden_(10-5-99)13"/>
      <sheetName val="Weekly_Prod_&amp;_Cost13"/>
      <sheetName val="Balance_Sheet12"/>
      <sheetName val="AJE_9"/>
      <sheetName val="Mkt_Seg_Exec_Sum-Full_Yr12"/>
      <sheetName val="Input_Acts-Fcst12"/>
      <sheetName val="Input_Acts-Fcst_Restate-BB12"/>
      <sheetName val="DFR_CT12"/>
      <sheetName val="6_mth_TAC12"/>
      <sheetName val="6_mth_DTA12"/>
      <sheetName val="Client_AJE12"/>
      <sheetName val="A_u_g12"/>
      <sheetName val="Sheet_19"/>
      <sheetName val="GuangDong_BS-US_GAAP(RMB)_20069"/>
      <sheetName val="Sheet1_(2)9"/>
      <sheetName val="SAP-KAB_&amp;_PAN-Buil9"/>
      <sheetName val="Data_SRL9"/>
      <sheetName val="Data_Prod_Graf9"/>
      <sheetName val="PK_RM9"/>
      <sheetName val="Memb_Schd9"/>
      <sheetName val="supporting_data8"/>
      <sheetName val="Adf_par_resp7"/>
      <sheetName val="Super_Region5"/>
      <sheetName val="YTD_Actual5"/>
      <sheetName val="Proposed_2003_Salary_Range5"/>
      <sheetName val="PPN_BESAR3"/>
      <sheetName val="4-Basic_Pricexxx2"/>
      <sheetName val="J_u_l2"/>
      <sheetName val="O_c_t2"/>
      <sheetName val="A_p_r2"/>
      <sheetName val="M_a_y2"/>
      <sheetName val="S_e_p2"/>
      <sheetName val="00_received_in_012"/>
      <sheetName val="F_e_b2"/>
      <sheetName val="Per_GL_J_a_n2"/>
      <sheetName val="J_u_n2"/>
      <sheetName val="M_a_r2"/>
      <sheetName val="Top_Concentration_(USD_eq)1"/>
      <sheetName val="%_Lbr_vs_GP"/>
      <sheetName val="盘存表2024_02"/>
      <sheetName val="RENDFIN"/>
      <sheetName val="2001预提费用"/>
      <sheetName val="02车租"/>
      <sheetName val="BEA"/>
      <sheetName val="LBDC Turnover"/>
      <sheetName val="9. Other Food"/>
      <sheetName val="2. Detergent"/>
      <sheetName val="3. Textile"/>
      <sheetName val="Parameters"/>
      <sheetName val="General"/>
      <sheetName val="2002年预提费用"/>
      <sheetName val="Control"/>
      <sheetName val="GL"/>
      <sheetName val="Control1"/>
      <sheetName val="（27）实收资本"/>
      <sheetName val="Breakdown"/>
      <sheetName val="Consolidated 03"/>
      <sheetName val="III-1-10"/>
      <sheetName val="III-1-7"/>
      <sheetName val="III-1-9"/>
      <sheetName val="III-1-6"/>
      <sheetName val="III-1-1"/>
      <sheetName val="III-1-8"/>
      <sheetName val="III-1-2-1"/>
      <sheetName val="III-1-5"/>
      <sheetName val="III-1-4"/>
      <sheetName val="eva"/>
      <sheetName val="Cashflow(Scenario)"/>
      <sheetName val="Scenarios"/>
      <sheetName val="1133041102"/>
      <sheetName val="安全服务"/>
      <sheetName val="QTLY"/>
      <sheetName val="UNCTD WHITE &amp; CONVRTG"/>
      <sheetName val="G"/>
      <sheetName val="毛利率分析表"/>
      <sheetName val="Summary"/>
      <sheetName val="其他应收款坏账准备"/>
      <sheetName val="Assum"/>
      <sheetName val="0011"/>
      <sheetName val="0010"/>
      <sheetName val="0112"/>
      <sheetName val="2022年预算PPT取数"/>
      <sheetName val="10-2121"/>
      <sheetName val="0201"/>
      <sheetName val="Consolidation Adjustments-EJE2"/>
      <sheetName val="Budget 2006"/>
      <sheetName val="Quarterly"/>
      <sheetName val="U40"/>
      <sheetName val="Inventory List"/>
      <sheetName val="人力资源部"/>
      <sheetName val="A"/>
      <sheetName val="PK"/>
      <sheetName val="3100-1101"/>
      <sheetName val="13"/>
      <sheetName val="ShareCapital "/>
      <sheetName val="Inventories"/>
      <sheetName val="现金流"/>
      <sheetName val="Summary Incl DHM-SAK-MTI"/>
      <sheetName val="BESOINS__MOS19"/>
      <sheetName val="Base-Ogden_(10-5-99)14"/>
      <sheetName val="Weekly_Prod_&amp;_Cost14"/>
      <sheetName val="Balance_Sheet13"/>
      <sheetName val="AJE_10"/>
      <sheetName val="Mkt_Seg_Exec_Sum-Full_Yr13"/>
      <sheetName val="Input_Acts-Fcst13"/>
      <sheetName val="Input_Acts-Fcst_Restate-BB13"/>
      <sheetName val="DFR_CT13"/>
      <sheetName val="6_mth_TAC13"/>
      <sheetName val="6_mth_DTA13"/>
      <sheetName val="Client_AJE13"/>
      <sheetName val="A_u_g13"/>
      <sheetName val="Sheet_110"/>
      <sheetName val="GuangDong_BS-US_GAAP(RMB)_20010"/>
      <sheetName val="Sheet1_(2)10"/>
      <sheetName val="SAP-KAB_&amp;_PAN-Buil10"/>
      <sheetName val="Data_SRL10"/>
      <sheetName val="Data_Prod_Graf10"/>
      <sheetName val="PK_RM10"/>
      <sheetName val="Memb_Schd10"/>
      <sheetName val="supporting_data9"/>
      <sheetName val="Adf_par_resp8"/>
      <sheetName val="Super_Region6"/>
      <sheetName val="YTD_Actual6"/>
      <sheetName val="Proposed_2003_Salary_Range6"/>
      <sheetName val="PPN_BESAR4"/>
      <sheetName val="4-Basic_Pricexxx3"/>
      <sheetName val="J_u_l3"/>
      <sheetName val="O_c_t3"/>
      <sheetName val="A_p_r3"/>
      <sheetName val="M_a_y3"/>
      <sheetName val="S_e_p3"/>
      <sheetName val="00_received_in_013"/>
      <sheetName val="F_e_b3"/>
      <sheetName val="Per_GL_J_a_n3"/>
      <sheetName val="J_u_n3"/>
      <sheetName val="M_a_r3"/>
      <sheetName val="Top_Concentration_(USD_eq)2"/>
      <sheetName val="%_Lbr_vs_GP1"/>
      <sheetName val="盘存表2024_021"/>
      <sheetName val="LBDC_Turnover"/>
      <sheetName val="9__Other_Food"/>
      <sheetName val="2__Detergent"/>
      <sheetName val="3__Textile"/>
      <sheetName val="Consolidated_03"/>
      <sheetName val="UNCTD_WHITE_&amp;_CONVRTG"/>
      <sheetName val="Consolidation_Adjustments-EJE2"/>
      <sheetName val="Budget_2006"/>
      <sheetName val="Inventory_List"/>
      <sheetName val="BESOINS__MOS20"/>
      <sheetName val="Base-Ogden_(10-5-99)15"/>
      <sheetName val="Weekly_Prod_&amp;_Cost15"/>
      <sheetName val="Balance_Sheet14"/>
      <sheetName val="AJE_11"/>
      <sheetName val="Mkt_Seg_Exec_Sum-Full_Yr14"/>
      <sheetName val="Input_Acts-Fcst14"/>
      <sheetName val="Input_Acts-Fcst_Restate-BB14"/>
      <sheetName val="DFR_CT14"/>
      <sheetName val="6_mth_TAC14"/>
      <sheetName val="6_mth_DTA14"/>
      <sheetName val="Client_AJE14"/>
      <sheetName val="A_u_g14"/>
      <sheetName val="Sheet_111"/>
      <sheetName val="GuangDong_BS-US_GAAP(RMB)_20011"/>
      <sheetName val="Sheet1_(2)11"/>
      <sheetName val="SAP-KAB_&amp;_PAN-Buil11"/>
      <sheetName val="Data_SRL11"/>
      <sheetName val="Data_Prod_Graf11"/>
      <sheetName val="PK_RM11"/>
      <sheetName val="Memb_Schd11"/>
      <sheetName val="supporting_data10"/>
      <sheetName val="Adf_par_resp9"/>
      <sheetName val="Super_Region7"/>
      <sheetName val="YTD_Actual7"/>
      <sheetName val="Proposed_2003_Salary_Range7"/>
      <sheetName val="PPN_BESAR5"/>
      <sheetName val="4-Basic_Pricexxx4"/>
      <sheetName val="J_u_l4"/>
      <sheetName val="O_c_t4"/>
      <sheetName val="A_p_r4"/>
      <sheetName val="M_a_y4"/>
      <sheetName val="S_e_p4"/>
      <sheetName val="00_received_in_014"/>
      <sheetName val="F_e_b4"/>
      <sheetName val="Per_GL_J_a_n4"/>
      <sheetName val="J_u_n4"/>
      <sheetName val="M_a_r4"/>
      <sheetName val="Top_Concentration_(USD_eq)3"/>
      <sheetName val="%_Lbr_vs_GP2"/>
      <sheetName val="盘存表2024_022"/>
      <sheetName val="LBDC_Turnover1"/>
      <sheetName val="9__Other_Food1"/>
      <sheetName val="2__Detergent1"/>
      <sheetName val="3__Textile1"/>
      <sheetName val="Consolidated_031"/>
      <sheetName val="UNCTD_WHITE_&amp;_CONVRTG1"/>
      <sheetName val="Consolidation_Adjustments-EJE21"/>
      <sheetName val="Budget_20061"/>
      <sheetName val="Inventory_List1"/>
      <sheetName val="CBD"/>
      <sheetName val="COVER"/>
      <sheetName val="Marshal"/>
      <sheetName val="Permanent info"/>
      <sheetName val="ShareCapital_"/>
      <sheetName val="Summary_Incl_DHM-SAK-MTI"/>
      <sheetName val="BESOINS__MOS21"/>
      <sheetName val="Weekly_Prod_&amp;_Cost16"/>
      <sheetName val="Base-Ogden_(10-5-99)16"/>
      <sheetName val="Balance_Sheet15"/>
      <sheetName val="Mkt_Seg_Exec_Sum-Full_Yr15"/>
      <sheetName val="Input_Acts-Fcst15"/>
      <sheetName val="Input_Acts-Fcst_Restate-BB15"/>
      <sheetName val="DFR_CT15"/>
      <sheetName val="6_mth_TAC15"/>
      <sheetName val="6_mth_DTA15"/>
      <sheetName val="Client_AJE15"/>
      <sheetName val="A_u_g15"/>
      <sheetName val="AJE_12"/>
      <sheetName val="GuangDong_BS-US_GAAP(RMB)_20012"/>
      <sheetName val="Sheet_112"/>
      <sheetName val="Sheet1_(2)12"/>
      <sheetName val="SAP-KAB_&amp;_PAN-Buil12"/>
      <sheetName val="Data_SRL12"/>
      <sheetName val="Data_Prod_Graf12"/>
      <sheetName val="PK_RM12"/>
      <sheetName val="Memb_Schd12"/>
      <sheetName val="supporting_data11"/>
      <sheetName val="Adf_par_resp10"/>
      <sheetName val="Super_Region8"/>
      <sheetName val="YTD_Actual8"/>
      <sheetName val="Proposed_2003_Salary_Range8"/>
      <sheetName val="PPN_BESAR6"/>
      <sheetName val="4-Basic_Pricexxx5"/>
      <sheetName val="J_u_l5"/>
      <sheetName val="O_c_t5"/>
      <sheetName val="A_p_r5"/>
      <sheetName val="M_a_y5"/>
      <sheetName val="S_e_p5"/>
      <sheetName val="00_received_in_015"/>
      <sheetName val="F_e_b5"/>
      <sheetName val="Per_GL_J_a_n5"/>
      <sheetName val="J_u_n5"/>
      <sheetName val="M_a_r5"/>
      <sheetName val="Top_Concentration_(USD_eq)4"/>
      <sheetName val="%_Lbr_vs_GP3"/>
      <sheetName val="盘存表2024_023"/>
      <sheetName val="LBDC_Turnover2"/>
      <sheetName val="9__Other_Food2"/>
      <sheetName val="2__Detergent2"/>
      <sheetName val="3__Textile2"/>
      <sheetName val="Consolidated_032"/>
      <sheetName val="UNCTD_WHITE_&amp;_CONVRTG2"/>
      <sheetName val="Consolidation_Adjustments-EJE22"/>
      <sheetName val="Budget_20062"/>
      <sheetName val="Inventory_List2"/>
      <sheetName val="BESOINS__MOS22"/>
      <sheetName val="Base-Ogden_(10-5-99)17"/>
      <sheetName val="Weekly_Prod_&amp;_Cost17"/>
      <sheetName val="Balance_Sheet16"/>
      <sheetName val="Mkt_Seg_Exec_Sum-Full_Yr16"/>
      <sheetName val="Input_Acts-Fcst16"/>
      <sheetName val="Input_Acts-Fcst_Restate-BB16"/>
      <sheetName val="DFR_CT16"/>
      <sheetName val="6_mth_TAC16"/>
      <sheetName val="6_mth_DTA16"/>
      <sheetName val="Client_AJE16"/>
      <sheetName val="A_u_g16"/>
      <sheetName val="AJE_13"/>
      <sheetName val="GuangDong_BS-US_GAAP(RMB)_20013"/>
      <sheetName val="Sheet_113"/>
      <sheetName val="Sheet1_(2)13"/>
      <sheetName val="SAP-KAB_&amp;_PAN-Buil13"/>
      <sheetName val="Data_SRL13"/>
      <sheetName val="Data_Prod_Graf13"/>
      <sheetName val="PK_RM13"/>
      <sheetName val="Memb_Schd13"/>
      <sheetName val="supporting_data12"/>
      <sheetName val="Adf_par_resp11"/>
      <sheetName val="Super_Region9"/>
      <sheetName val="YTD_Actual9"/>
      <sheetName val="Proposed_2003_Salary_Range9"/>
      <sheetName val="PPN_BESAR7"/>
      <sheetName val="4-Basic_Pricexxx6"/>
      <sheetName val="J_u_l6"/>
      <sheetName val="O_c_t6"/>
      <sheetName val="A_p_r6"/>
      <sheetName val="M_a_y6"/>
      <sheetName val="S_e_p6"/>
      <sheetName val="00_received_in_016"/>
      <sheetName val="F_e_b6"/>
      <sheetName val="Per_GL_J_a_n6"/>
      <sheetName val="J_u_n6"/>
      <sheetName val="M_a_r6"/>
      <sheetName val="Top_Concentration_(USD_eq)5"/>
      <sheetName val="%_Lbr_vs_GP4"/>
      <sheetName val="盘存表2024_024"/>
      <sheetName val="LBDC_Turnover3"/>
      <sheetName val="9__Other_Food3"/>
      <sheetName val="2__Detergent3"/>
      <sheetName val="3__Textile3"/>
      <sheetName val="Consolidated_033"/>
      <sheetName val="UNCTD_WHITE_&amp;_CONVRTG3"/>
      <sheetName val="Consolidation_Adjustments-EJE23"/>
      <sheetName val="Budget_20063"/>
      <sheetName val="Inventory_List3"/>
      <sheetName val="ShareCapital_1"/>
      <sheetName val="Summary_Incl_DHM-SAK-MTI1"/>
      <sheetName val="Permanent_info"/>
      <sheetName val="EE-PROP"/>
      <sheetName val="H.Satuan"/>
      <sheetName val="SEX"/>
      <sheetName val="Pengalaman Per"/>
      <sheetName val="Spread"/>
      <sheetName val="progress(RM)"/>
      <sheetName val="manhour"/>
      <sheetName val="exp"/>
      <sheetName val="F1.4"/>
      <sheetName val="escon"/>
      <sheetName val="DIVISI 3"/>
      <sheetName val="ACUMULADO"/>
      <sheetName val="BESOINS__MOS23"/>
      <sheetName val="Weekly_Prod_&amp;_Cost18"/>
      <sheetName val="Base-Ogden_(10-5-99)18"/>
      <sheetName val="Balance_Sheet17"/>
      <sheetName val="Mkt_Seg_Exec_Sum-Full_Yr17"/>
      <sheetName val="Input_Acts-Fcst17"/>
      <sheetName val="Input_Acts-Fcst_Restate-BB17"/>
      <sheetName val="DFR_CT17"/>
      <sheetName val="6_mth_TAC17"/>
      <sheetName val="6_mth_DTA17"/>
      <sheetName val="Client_AJE17"/>
      <sheetName val="A_u_g17"/>
      <sheetName val="AJE_14"/>
      <sheetName val="GuangDong_BS-US_GAAP(RMB)_20014"/>
      <sheetName val="Sheet_114"/>
      <sheetName val="Sheet1_(2)14"/>
      <sheetName val="SAP-KAB_&amp;_PAN-Buil14"/>
      <sheetName val="Data_SRL14"/>
      <sheetName val="Data_Prod_Graf14"/>
      <sheetName val="PK_RM14"/>
      <sheetName val="Memb_Schd14"/>
      <sheetName val="supporting_data13"/>
      <sheetName val="Adf_par_resp12"/>
      <sheetName val="Super_Region10"/>
      <sheetName val="YTD_Actual10"/>
      <sheetName val="Proposed_2003_Salary_Range10"/>
      <sheetName val="PPN_BESAR8"/>
      <sheetName val="4-Basic_Pricexxx7"/>
      <sheetName val="J_u_l7"/>
      <sheetName val="O_c_t7"/>
      <sheetName val="A_p_r7"/>
      <sheetName val="M_a_y7"/>
      <sheetName val="S_e_p7"/>
      <sheetName val="00_received_in_017"/>
      <sheetName val="F_e_b7"/>
      <sheetName val="Per_GL_J_a_n7"/>
      <sheetName val="J_u_n7"/>
      <sheetName val="M_a_r7"/>
      <sheetName val="Top_Concentration_(USD_eq)6"/>
      <sheetName val="%_Lbr_vs_GP5"/>
      <sheetName val="盘存表2024_025"/>
      <sheetName val="LBDC_Turnover4"/>
      <sheetName val="9__Other_Food4"/>
      <sheetName val="2__Detergent4"/>
      <sheetName val="3__Textile4"/>
      <sheetName val="Consolidated_034"/>
      <sheetName val="UNCTD_WHITE_&amp;_CONVRTG4"/>
      <sheetName val="Consolidation_Adjustments-EJE24"/>
      <sheetName val="Budget_20064"/>
      <sheetName val="Inventory_List4"/>
      <sheetName val="ShareCapital_2"/>
      <sheetName val="Summary_Incl_DHM-SAK-MTI2"/>
      <sheetName val="Permanent_info1"/>
      <sheetName val="H_Satuan"/>
      <sheetName val="Pengalaman_Per"/>
      <sheetName val="F1_4"/>
      <sheetName val="DIVISI_3"/>
      <sheetName val="analis"/>
      <sheetName val="Rekap Analisa"/>
      <sheetName val="BESOINS__MOS24"/>
      <sheetName val="Weekly_Prod_&amp;_Cost19"/>
      <sheetName val="Base-Ogden_(10-5-99)19"/>
      <sheetName val="Balance_Sheet18"/>
      <sheetName val="Mkt_Seg_Exec_Sum-Full_Yr18"/>
      <sheetName val="Input_Acts-Fcst18"/>
      <sheetName val="Input_Acts-Fcst_Restate-BB18"/>
      <sheetName val="DFR_CT18"/>
      <sheetName val="6_mth_TAC18"/>
      <sheetName val="6_mth_DTA18"/>
      <sheetName val="Client_AJE18"/>
      <sheetName val="A_u_g18"/>
      <sheetName val="AJE_15"/>
      <sheetName val="GuangDong_BS-US_GAAP(RMB)_20015"/>
      <sheetName val="Sheet_115"/>
      <sheetName val="Sheet1_(2)15"/>
      <sheetName val="SAP-KAB_&amp;_PAN-Buil15"/>
      <sheetName val="Data_SRL15"/>
      <sheetName val="Data_Prod_Graf15"/>
      <sheetName val="PK_RM15"/>
      <sheetName val="Memb_Schd15"/>
      <sheetName val="supporting_data14"/>
      <sheetName val="Adf_par_resp13"/>
      <sheetName val="Super_Region11"/>
      <sheetName val="YTD_Actual11"/>
      <sheetName val="Proposed_2003_Salary_Range11"/>
      <sheetName val="PPN_BESAR9"/>
      <sheetName val="4-Basic_Pricexxx8"/>
      <sheetName val="J_u_l8"/>
      <sheetName val="O_c_t8"/>
      <sheetName val="A_p_r8"/>
      <sheetName val="M_a_y8"/>
      <sheetName val="S_e_p8"/>
      <sheetName val="00_received_in_018"/>
      <sheetName val="F_e_b8"/>
      <sheetName val="Per_GL_J_a_n8"/>
      <sheetName val="J_u_n8"/>
      <sheetName val="M_a_r8"/>
      <sheetName val="Top_Concentration_(USD_eq)7"/>
      <sheetName val="%_Lbr_vs_GP6"/>
      <sheetName val="盘存表2024_026"/>
      <sheetName val="LBDC_Turnover5"/>
      <sheetName val="9__Other_Food5"/>
      <sheetName val="2__Detergent5"/>
      <sheetName val="3__Textile5"/>
      <sheetName val="Consolidated_035"/>
      <sheetName val="UNCTD_WHITE_&amp;_CONVRTG5"/>
      <sheetName val="Consolidation_Adjustments-EJE25"/>
      <sheetName val="Budget_20065"/>
      <sheetName val="Inventory_List5"/>
      <sheetName val="ShareCapital_3"/>
      <sheetName val="Summary_Incl_DHM-SAK-MTI3"/>
      <sheetName val="Permanent_info2"/>
      <sheetName val="H_Satuan1"/>
      <sheetName val="Pengalaman_Per1"/>
      <sheetName val="F1_41"/>
      <sheetName val="DIVISI_31"/>
      <sheetName val="Sheet4"/>
      <sheetName val="Afd-1"/>
      <sheetName val="ocean voyage"/>
      <sheetName val="電源計画"/>
      <sheetName val="DATASHT"/>
      <sheetName val="운반"/>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sheetData sheetId="392"/>
      <sheetData sheetId="393"/>
      <sheetData sheetId="394"/>
      <sheetData sheetId="395"/>
      <sheetData sheetId="396"/>
      <sheetData sheetId="397"/>
      <sheetData sheetId="398"/>
      <sheetData sheetId="399"/>
      <sheetData sheetId="400"/>
      <sheetData sheetId="401"/>
      <sheetData sheetId="402"/>
      <sheetData sheetId="403" refreshError="1"/>
      <sheetData sheetId="404" refreshError="1"/>
      <sheetData sheetId="405" refreshError="1"/>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refreshError="1"/>
      <sheetData sheetId="606" refreshError="1"/>
      <sheetData sheetId="607" refreshError="1"/>
      <sheetData sheetId="608" refreshError="1"/>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refreshError="1"/>
      <sheetData sheetId="843" refreshError="1"/>
      <sheetData sheetId="844" refreshError="1"/>
      <sheetData sheetId="845" refreshError="1"/>
      <sheetData sheetId="846" refreshError="1"/>
      <sheetData sheetId="847"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6441E-6009-4D80-8B37-8E16D38F7A91}">
  <sheetPr>
    <tabColor theme="1" tint="0.34998626667073579"/>
  </sheetPr>
  <dimension ref="B3:E34"/>
  <sheetViews>
    <sheetView showGridLines="0" workbookViewId="0">
      <selection activeCell="E12" sqref="E12"/>
    </sheetView>
  </sheetViews>
  <sheetFormatPr defaultRowHeight="15" x14ac:dyDescent="0.25"/>
  <cols>
    <col min="2" max="2" width="13" customWidth="1"/>
    <col min="3" max="3" width="17" customWidth="1"/>
    <col min="4" max="4" width="31.5703125" customWidth="1"/>
    <col min="5" max="5" width="124" customWidth="1"/>
  </cols>
  <sheetData>
    <row r="3" spans="2:5" ht="19.5" customHeight="1" x14ac:dyDescent="0.25">
      <c r="B3" s="184" t="s">
        <v>252</v>
      </c>
      <c r="C3" s="184" t="s">
        <v>255</v>
      </c>
      <c r="D3" s="185" t="s">
        <v>253</v>
      </c>
      <c r="E3" s="184" t="s">
        <v>254</v>
      </c>
    </row>
    <row r="4" spans="2:5" ht="26.25" customHeight="1" x14ac:dyDescent="0.25">
      <c r="B4" s="1" t="s">
        <v>256</v>
      </c>
      <c r="C4" s="173">
        <v>45596</v>
      </c>
      <c r="D4" s="178" t="s">
        <v>257</v>
      </c>
      <c r="E4" s="176" t="s">
        <v>28</v>
      </c>
    </row>
    <row r="5" spans="2:5" ht="113.25" customHeight="1" x14ac:dyDescent="0.25">
      <c r="B5" s="174" t="s">
        <v>258</v>
      </c>
      <c r="C5" s="175">
        <v>45686</v>
      </c>
      <c r="D5" s="179" t="s">
        <v>259</v>
      </c>
      <c r="E5" s="177" t="s">
        <v>260</v>
      </c>
    </row>
    <row r="6" spans="2:5" x14ac:dyDescent="0.25">
      <c r="B6" s="1"/>
      <c r="C6" s="1"/>
      <c r="D6" s="1"/>
      <c r="E6" s="1"/>
    </row>
    <row r="7" spans="2:5" x14ac:dyDescent="0.25">
      <c r="B7" s="1"/>
      <c r="C7" s="1"/>
      <c r="D7" s="1"/>
      <c r="E7" s="1"/>
    </row>
    <row r="8" spans="2:5" x14ac:dyDescent="0.25">
      <c r="B8" s="1"/>
      <c r="C8" s="1"/>
      <c r="D8" s="1"/>
      <c r="E8" s="1"/>
    </row>
    <row r="9" spans="2:5" x14ac:dyDescent="0.25">
      <c r="B9" s="1"/>
      <c r="C9" s="1"/>
      <c r="D9" s="1"/>
      <c r="E9" s="1"/>
    </row>
    <row r="10" spans="2:5" x14ac:dyDescent="0.25">
      <c r="B10" s="1"/>
      <c r="C10" s="1"/>
      <c r="D10" s="1"/>
      <c r="E10" s="1"/>
    </row>
    <row r="11" spans="2:5" x14ac:dyDescent="0.25">
      <c r="B11" s="1"/>
      <c r="C11" s="1"/>
      <c r="D11" s="1"/>
      <c r="E11" s="1"/>
    </row>
    <row r="12" spans="2:5" x14ac:dyDescent="0.25">
      <c r="B12" s="1"/>
      <c r="C12" s="1"/>
      <c r="D12" s="1"/>
      <c r="E12" s="1"/>
    </row>
    <row r="13" spans="2:5" x14ac:dyDescent="0.25">
      <c r="B13" s="1"/>
      <c r="C13" s="1"/>
      <c r="D13" s="1"/>
      <c r="E13" s="1"/>
    </row>
    <row r="14" spans="2:5" x14ac:dyDescent="0.25">
      <c r="B14" s="1"/>
      <c r="C14" s="1"/>
      <c r="D14" s="1"/>
      <c r="E14" s="1"/>
    </row>
    <row r="15" spans="2:5" x14ac:dyDescent="0.25">
      <c r="B15" s="1"/>
      <c r="C15" s="1"/>
      <c r="D15" s="1"/>
      <c r="E15" s="1"/>
    </row>
    <row r="16" spans="2:5" x14ac:dyDescent="0.25">
      <c r="B16" s="1"/>
      <c r="C16" s="1"/>
      <c r="D16" s="1"/>
      <c r="E16" s="1"/>
    </row>
    <row r="17" spans="2:5" x14ac:dyDescent="0.25">
      <c r="B17" s="1"/>
      <c r="C17" s="1"/>
      <c r="D17" s="1"/>
      <c r="E17" s="1"/>
    </row>
    <row r="18" spans="2:5" x14ac:dyDescent="0.25">
      <c r="B18" s="1"/>
      <c r="C18" s="1"/>
      <c r="D18" s="1"/>
      <c r="E18" s="1"/>
    </row>
    <row r="19" spans="2:5" x14ac:dyDescent="0.25">
      <c r="B19" s="1"/>
      <c r="C19" s="1"/>
      <c r="D19" s="1"/>
      <c r="E19" s="1"/>
    </row>
    <row r="20" spans="2:5" x14ac:dyDescent="0.25">
      <c r="B20" s="1"/>
      <c r="C20" s="1"/>
      <c r="D20" s="1"/>
      <c r="E20" s="1"/>
    </row>
    <row r="21" spans="2:5" x14ac:dyDescent="0.25">
      <c r="B21" s="1"/>
      <c r="C21" s="1"/>
      <c r="D21" s="1"/>
      <c r="E21" s="1"/>
    </row>
    <row r="22" spans="2:5" x14ac:dyDescent="0.25">
      <c r="B22" s="1"/>
      <c r="C22" s="1"/>
      <c r="D22" s="1"/>
      <c r="E22" s="1"/>
    </row>
    <row r="23" spans="2:5" x14ac:dyDescent="0.25">
      <c r="B23" s="1"/>
      <c r="C23" s="1"/>
      <c r="D23" s="1"/>
      <c r="E23" s="1"/>
    </row>
    <row r="24" spans="2:5" x14ac:dyDescent="0.25">
      <c r="B24" s="1"/>
      <c r="C24" s="1"/>
      <c r="D24" s="1"/>
      <c r="E24" s="1"/>
    </row>
    <row r="25" spans="2:5" x14ac:dyDescent="0.25">
      <c r="B25" s="1"/>
      <c r="C25" s="1"/>
      <c r="D25" s="1"/>
      <c r="E25" s="1"/>
    </row>
    <row r="26" spans="2:5" x14ac:dyDescent="0.25">
      <c r="B26" s="172"/>
      <c r="C26" s="172"/>
      <c r="D26" s="172"/>
      <c r="E26" s="172"/>
    </row>
    <row r="27" spans="2:5" x14ac:dyDescent="0.25">
      <c r="B27" s="172"/>
      <c r="C27" s="172"/>
      <c r="D27" s="172"/>
      <c r="E27" s="172"/>
    </row>
    <row r="28" spans="2:5" x14ac:dyDescent="0.25">
      <c r="B28" s="172"/>
      <c r="C28" s="172"/>
      <c r="D28" s="172"/>
      <c r="E28" s="172"/>
    </row>
    <row r="29" spans="2:5" x14ac:dyDescent="0.25">
      <c r="B29" s="172"/>
      <c r="C29" s="172"/>
      <c r="D29" s="172"/>
      <c r="E29" s="172"/>
    </row>
    <row r="30" spans="2:5" x14ac:dyDescent="0.25">
      <c r="B30" s="172"/>
      <c r="C30" s="172"/>
      <c r="D30" s="172"/>
      <c r="E30" s="172"/>
    </row>
    <row r="31" spans="2:5" x14ac:dyDescent="0.25">
      <c r="B31" s="172"/>
      <c r="C31" s="172"/>
      <c r="D31" s="172"/>
      <c r="E31" s="172"/>
    </row>
    <row r="32" spans="2:5" x14ac:dyDescent="0.25">
      <c r="B32" s="172"/>
      <c r="C32" s="172"/>
      <c r="D32" s="172"/>
      <c r="E32" s="172"/>
    </row>
    <row r="33" spans="2:5" x14ac:dyDescent="0.25">
      <c r="B33" s="172"/>
      <c r="C33" s="172"/>
      <c r="D33" s="172"/>
      <c r="E33" s="172"/>
    </row>
    <row r="34" spans="2:5" x14ac:dyDescent="0.25">
      <c r="B34" s="172"/>
      <c r="C34" s="172"/>
      <c r="D34" s="172"/>
      <c r="E34" s="172"/>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4585E-A2E4-438A-82FD-78DDC25B873D}">
  <sheetPr>
    <tabColor theme="3" tint="0.39997558519241921"/>
  </sheetPr>
  <dimension ref="B1:AL327"/>
  <sheetViews>
    <sheetView showGridLines="0" tabSelected="1" topLeftCell="E1" zoomScale="70" zoomScaleNormal="70" workbookViewId="0">
      <pane ySplit="2" topLeftCell="A3" activePane="bottomLeft" state="frozen"/>
      <selection activeCell="N288" sqref="N288:Y288"/>
      <selection pane="bottomLeft" activeCell="E1" sqref="E1"/>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customWidth="1"/>
    <col min="14" max="25" width="15.7109375" style="1" customWidth="1"/>
    <col min="26" max="26" width="9.7109375" style="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0</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27</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27</v>
      </c>
      <c r="F4" s="18" t="s">
        <v>28</v>
      </c>
      <c r="G4" s="19" t="s">
        <v>30</v>
      </c>
      <c r="H4" s="17" t="s">
        <v>28</v>
      </c>
      <c r="I4" s="20" t="s">
        <v>28</v>
      </c>
      <c r="J4" s="20" t="s">
        <v>28</v>
      </c>
      <c r="K4" s="17" t="str">
        <f t="shared" ref="K4:K131"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27</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27</v>
      </c>
      <c r="F6" s="33" t="s">
        <v>31</v>
      </c>
      <c r="G6" s="34" t="s">
        <v>32</v>
      </c>
      <c r="H6" s="32">
        <v>-150</v>
      </c>
      <c r="I6" s="35" t="s">
        <v>33</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27</v>
      </c>
      <c r="F7" s="33" t="s">
        <v>31</v>
      </c>
      <c r="G7" s="34" t="s">
        <v>32</v>
      </c>
      <c r="H7" s="32">
        <v>-150</v>
      </c>
      <c r="I7" s="35" t="s">
        <v>33</v>
      </c>
      <c r="J7" s="35" t="s">
        <v>35</v>
      </c>
      <c r="K7" s="36">
        <f t="shared" si="0"/>
        <v>0.18250000000000002</v>
      </c>
      <c r="L7" s="35" t="s">
        <v>37</v>
      </c>
      <c r="M7" s="37">
        <v>8</v>
      </c>
      <c r="N7" s="40">
        <f>ROUND($N$42*N5,2)</f>
        <v>0.06</v>
      </c>
      <c r="O7" s="41">
        <f>ROUND($O$42*O5,2)</f>
        <v>0.09</v>
      </c>
      <c r="P7" s="41">
        <f>ROUND($P$42*P5,2)</f>
        <v>0.12</v>
      </c>
      <c r="Q7" s="41">
        <f>ROUND($Q$42*Q5,2)</f>
        <v>0.15</v>
      </c>
      <c r="R7" s="41">
        <f>ROUND($R$42*R5,2)</f>
        <v>0.21</v>
      </c>
      <c r="S7" s="41">
        <f>ROUND($S$42*S5,2)</f>
        <v>0.24</v>
      </c>
      <c r="T7" s="41">
        <f>ROUND($T$42*T5,2)</f>
        <v>0.27</v>
      </c>
      <c r="U7" s="41">
        <f>ROUND($U$42*U5,2)</f>
        <v>0.27</v>
      </c>
      <c r="V7" s="41">
        <f>ROUND($V$42*V5,2)</f>
        <v>0.27</v>
      </c>
      <c r="W7" s="41">
        <f>ROUND($W$42*W5,2)</f>
        <v>0.21</v>
      </c>
      <c r="X7" s="41">
        <f>ROUND($X$42*X5,2)</f>
        <v>0.18</v>
      </c>
      <c r="Y7" s="41">
        <f>ROUND($Y$42*Y5,2)</f>
        <v>0.12</v>
      </c>
    </row>
    <row r="8" spans="4:25" ht="17.25" customHeight="1" x14ac:dyDescent="0.25">
      <c r="D8" s="32" t="s">
        <v>26</v>
      </c>
      <c r="E8" s="32" t="s">
        <v>27</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27</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27</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27</v>
      </c>
      <c r="F11" s="24" t="s">
        <v>43</v>
      </c>
      <c r="G11" s="25" t="s">
        <v>32</v>
      </c>
      <c r="H11" s="23">
        <v>-80</v>
      </c>
      <c r="I11" s="26" t="s">
        <v>44</v>
      </c>
      <c r="J11" s="26" t="s">
        <v>34</v>
      </c>
      <c r="K11" s="27">
        <f t="shared" si="0"/>
        <v>1.05</v>
      </c>
      <c r="L11" s="28" t="s">
        <v>28</v>
      </c>
      <c r="M11" s="29" t="s">
        <v>28</v>
      </c>
      <c r="N11" s="180">
        <f>(1-N13)*1.15</f>
        <v>1.1499999999999999</v>
      </c>
      <c r="O11" s="181">
        <f t="shared" ref="O11:Q11" si="4">(1-O13)*1.15</f>
        <v>1.1499999999999999</v>
      </c>
      <c r="P11" s="181">
        <f t="shared" si="4"/>
        <v>1.1499999999999999</v>
      </c>
      <c r="Q11" s="181">
        <f t="shared" si="4"/>
        <v>1.1499999999999999</v>
      </c>
      <c r="R11" s="43">
        <f t="shared" ref="R11:Y11" si="5">1-R13</f>
        <v>1</v>
      </c>
      <c r="S11" s="43">
        <f t="shared" si="5"/>
        <v>1</v>
      </c>
      <c r="T11" s="43">
        <f t="shared" si="5"/>
        <v>1</v>
      </c>
      <c r="U11" s="43">
        <f t="shared" si="5"/>
        <v>1</v>
      </c>
      <c r="V11" s="43">
        <f t="shared" si="5"/>
        <v>1</v>
      </c>
      <c r="W11" s="43">
        <f t="shared" si="5"/>
        <v>1</v>
      </c>
      <c r="X11" s="43">
        <f t="shared" si="5"/>
        <v>1</v>
      </c>
      <c r="Y11" s="43">
        <f t="shared" si="5"/>
        <v>1</v>
      </c>
    </row>
    <row r="12" spans="4:25" ht="17.25" customHeight="1" x14ac:dyDescent="0.25">
      <c r="D12" s="32" t="s">
        <v>26</v>
      </c>
      <c r="E12" s="32" t="s">
        <v>27</v>
      </c>
      <c r="F12" s="33" t="s">
        <v>43</v>
      </c>
      <c r="G12" s="34" t="s">
        <v>32</v>
      </c>
      <c r="H12" s="32">
        <v>-80</v>
      </c>
      <c r="I12" s="35" t="s">
        <v>44</v>
      </c>
      <c r="J12" s="35" t="s">
        <v>35</v>
      </c>
      <c r="K12" s="36">
        <f t="shared" si="0"/>
        <v>1.05</v>
      </c>
      <c r="L12" s="35" t="s">
        <v>45</v>
      </c>
      <c r="M12" s="37">
        <v>2000</v>
      </c>
      <c r="N12" s="44">
        <f>N11</f>
        <v>1.1499999999999999</v>
      </c>
      <c r="O12" s="39">
        <f t="shared" ref="O12:Y12" si="6">O11</f>
        <v>1.1499999999999999</v>
      </c>
      <c r="P12" s="39">
        <f t="shared" si="6"/>
        <v>1.1499999999999999</v>
      </c>
      <c r="Q12" s="39">
        <f t="shared" si="6"/>
        <v>1.1499999999999999</v>
      </c>
      <c r="R12" s="39">
        <f t="shared" si="6"/>
        <v>1</v>
      </c>
      <c r="S12" s="39">
        <f t="shared" si="6"/>
        <v>1</v>
      </c>
      <c r="T12" s="39">
        <f t="shared" si="6"/>
        <v>1</v>
      </c>
      <c r="U12" s="39">
        <f t="shared" si="6"/>
        <v>1</v>
      </c>
      <c r="V12" s="39">
        <f t="shared" si="6"/>
        <v>1</v>
      </c>
      <c r="W12" s="39">
        <f t="shared" si="6"/>
        <v>1</v>
      </c>
      <c r="X12" s="39">
        <f t="shared" si="6"/>
        <v>1</v>
      </c>
      <c r="Y12" s="39">
        <f t="shared" si="6"/>
        <v>1</v>
      </c>
    </row>
    <row r="13" spans="4:25" ht="17.25" customHeight="1" x14ac:dyDescent="0.25">
      <c r="D13" s="23" t="s">
        <v>26</v>
      </c>
      <c r="E13" s="23" t="s">
        <v>27</v>
      </c>
      <c r="F13" s="24" t="s">
        <v>43</v>
      </c>
      <c r="G13" s="25" t="s">
        <v>32</v>
      </c>
      <c r="H13" s="23">
        <v>-80</v>
      </c>
      <c r="I13" s="26" t="s">
        <v>46</v>
      </c>
      <c r="J13" s="26" t="s">
        <v>34</v>
      </c>
      <c r="K13" s="27">
        <f t="shared" si="0"/>
        <v>0</v>
      </c>
      <c r="L13" s="28" t="s">
        <v>28</v>
      </c>
      <c r="M13" s="29" t="s">
        <v>28</v>
      </c>
      <c r="N13" s="30">
        <v>0</v>
      </c>
      <c r="O13" s="31">
        <v>0</v>
      </c>
      <c r="P13" s="31">
        <v>0</v>
      </c>
      <c r="Q13" s="31">
        <v>0</v>
      </c>
      <c r="R13" s="31">
        <v>0</v>
      </c>
      <c r="S13" s="31">
        <v>0</v>
      </c>
      <c r="T13" s="31">
        <v>0</v>
      </c>
      <c r="U13" s="31">
        <v>0</v>
      </c>
      <c r="V13" s="31">
        <v>0</v>
      </c>
      <c r="W13" s="31">
        <v>0</v>
      </c>
      <c r="X13" s="31">
        <v>0</v>
      </c>
      <c r="Y13" s="31">
        <v>0</v>
      </c>
    </row>
    <row r="14" spans="4:25" ht="17.25" customHeight="1" x14ac:dyDescent="0.25">
      <c r="D14" s="32" t="s">
        <v>26</v>
      </c>
      <c r="E14" s="32" t="s">
        <v>27</v>
      </c>
      <c r="F14" s="33" t="s">
        <v>43</v>
      </c>
      <c r="G14" s="34" t="s">
        <v>32</v>
      </c>
      <c r="H14" s="32">
        <v>-80</v>
      </c>
      <c r="I14" s="35" t="s">
        <v>46</v>
      </c>
      <c r="J14" s="35" t="s">
        <v>35</v>
      </c>
      <c r="K14" s="36">
        <f t="shared" si="0"/>
        <v>0</v>
      </c>
      <c r="L14" s="35" t="s">
        <v>45</v>
      </c>
      <c r="M14" s="37">
        <v>2000</v>
      </c>
      <c r="N14" s="44">
        <f>N13</f>
        <v>0</v>
      </c>
      <c r="O14" s="39">
        <f t="shared" ref="O14:Y14" si="7">O13</f>
        <v>0</v>
      </c>
      <c r="P14" s="39">
        <f t="shared" si="7"/>
        <v>0</v>
      </c>
      <c r="Q14" s="39">
        <f t="shared" si="7"/>
        <v>0</v>
      </c>
      <c r="R14" s="39">
        <f t="shared" si="7"/>
        <v>0</v>
      </c>
      <c r="S14" s="39">
        <f t="shared" si="7"/>
        <v>0</v>
      </c>
      <c r="T14" s="39">
        <f t="shared" si="7"/>
        <v>0</v>
      </c>
      <c r="U14" s="39">
        <f t="shared" si="7"/>
        <v>0</v>
      </c>
      <c r="V14" s="39">
        <f t="shared" si="7"/>
        <v>0</v>
      </c>
      <c r="W14" s="39">
        <f t="shared" si="7"/>
        <v>0</v>
      </c>
      <c r="X14" s="39">
        <f t="shared" si="7"/>
        <v>0</v>
      </c>
      <c r="Y14" s="39">
        <f t="shared" si="7"/>
        <v>0</v>
      </c>
    </row>
    <row r="15" spans="4:25" ht="17.25" customHeight="1" x14ac:dyDescent="0.25">
      <c r="D15" s="17" t="s">
        <v>26</v>
      </c>
      <c r="E15" s="17" t="s">
        <v>27</v>
      </c>
      <c r="F15" s="18" t="s">
        <v>28</v>
      </c>
      <c r="G15" s="19" t="s">
        <v>47</v>
      </c>
      <c r="H15" s="17" t="s">
        <v>28</v>
      </c>
      <c r="I15" s="20" t="s">
        <v>28</v>
      </c>
      <c r="J15" s="20" t="s">
        <v>28</v>
      </c>
      <c r="K15" s="17" t="str">
        <f t="shared" si="0"/>
        <v>n/a</v>
      </c>
      <c r="L15" s="20" t="s">
        <v>28</v>
      </c>
      <c r="M15" s="21" t="s">
        <v>28</v>
      </c>
      <c r="N15" s="22" t="s">
        <v>28</v>
      </c>
      <c r="O15" s="17" t="s">
        <v>28</v>
      </c>
      <c r="P15" s="17" t="s">
        <v>28</v>
      </c>
      <c r="Q15" s="17" t="s">
        <v>28</v>
      </c>
      <c r="R15" s="17" t="s">
        <v>28</v>
      </c>
      <c r="S15" s="17" t="s">
        <v>28</v>
      </c>
      <c r="T15" s="17" t="s">
        <v>28</v>
      </c>
      <c r="U15" s="17" t="s">
        <v>28</v>
      </c>
      <c r="V15" s="17" t="s">
        <v>28</v>
      </c>
      <c r="W15" s="17" t="s">
        <v>28</v>
      </c>
      <c r="X15" s="17" t="s">
        <v>28</v>
      </c>
      <c r="Y15" s="17" t="s">
        <v>28</v>
      </c>
    </row>
    <row r="16" spans="4:25" ht="17.25" customHeight="1" x14ac:dyDescent="0.25">
      <c r="D16" s="23" t="s">
        <v>26</v>
      </c>
      <c r="E16" s="23" t="s">
        <v>27</v>
      </c>
      <c r="F16" s="24" t="s">
        <v>48</v>
      </c>
      <c r="G16" s="25" t="s">
        <v>32</v>
      </c>
      <c r="H16" s="23">
        <v>-45</v>
      </c>
      <c r="I16" s="26" t="s">
        <v>49</v>
      </c>
      <c r="J16" s="26" t="s">
        <v>34</v>
      </c>
      <c r="K16" s="27">
        <f t="shared" si="0"/>
        <v>0.55000000000000004</v>
      </c>
      <c r="L16" s="28" t="s">
        <v>28</v>
      </c>
      <c r="M16" s="29" t="s">
        <v>28</v>
      </c>
      <c r="N16" s="30">
        <v>0.4</v>
      </c>
      <c r="O16" s="31">
        <v>0.49</v>
      </c>
      <c r="P16" s="31">
        <v>0.49</v>
      </c>
      <c r="Q16" s="31">
        <v>0.49</v>
      </c>
      <c r="R16" s="45">
        <v>0.55000000000000004</v>
      </c>
      <c r="S16" s="45">
        <v>0.64</v>
      </c>
      <c r="T16" s="45">
        <v>0.59</v>
      </c>
      <c r="U16" s="45">
        <v>0.67</v>
      </c>
      <c r="V16" s="45">
        <v>0.56999999999999995</v>
      </c>
      <c r="W16" s="45">
        <v>0.53</v>
      </c>
      <c r="X16" s="31">
        <v>0.59</v>
      </c>
      <c r="Y16" s="31">
        <v>0.59</v>
      </c>
    </row>
    <row r="17" spans="4:25" ht="17.25" customHeight="1" x14ac:dyDescent="0.25">
      <c r="D17" s="32" t="s">
        <v>26</v>
      </c>
      <c r="E17" s="32" t="s">
        <v>27</v>
      </c>
      <c r="F17" s="33" t="s">
        <v>48</v>
      </c>
      <c r="G17" s="34" t="s">
        <v>32</v>
      </c>
      <c r="H17" s="32">
        <v>-45</v>
      </c>
      <c r="I17" s="35" t="s">
        <v>49</v>
      </c>
      <c r="J17" s="35" t="s">
        <v>35</v>
      </c>
      <c r="K17" s="36">
        <f t="shared" si="0"/>
        <v>0.55000000000000004</v>
      </c>
      <c r="L17" s="35" t="s">
        <v>50</v>
      </c>
      <c r="M17" s="37">
        <v>3.6</v>
      </c>
      <c r="N17" s="40">
        <f>N16</f>
        <v>0.4</v>
      </c>
      <c r="O17" s="41">
        <f t="shared" ref="O17:Y17" si="8">O16</f>
        <v>0.49</v>
      </c>
      <c r="P17" s="41">
        <f t="shared" si="8"/>
        <v>0.49</v>
      </c>
      <c r="Q17" s="41">
        <f t="shared" si="8"/>
        <v>0.49</v>
      </c>
      <c r="R17" s="46">
        <f t="shared" si="8"/>
        <v>0.55000000000000004</v>
      </c>
      <c r="S17" s="46">
        <f t="shared" si="8"/>
        <v>0.64</v>
      </c>
      <c r="T17" s="46">
        <f t="shared" si="8"/>
        <v>0.59</v>
      </c>
      <c r="U17" s="46">
        <f t="shared" si="8"/>
        <v>0.67</v>
      </c>
      <c r="V17" s="46">
        <f t="shared" si="8"/>
        <v>0.56999999999999995</v>
      </c>
      <c r="W17" s="46">
        <f t="shared" si="8"/>
        <v>0.53</v>
      </c>
      <c r="X17" s="41">
        <f t="shared" si="8"/>
        <v>0.59</v>
      </c>
      <c r="Y17" s="41">
        <f t="shared" si="8"/>
        <v>0.59</v>
      </c>
    </row>
    <row r="18" spans="4:25" ht="17.25" customHeight="1" x14ac:dyDescent="0.25">
      <c r="D18" s="32" t="s">
        <v>26</v>
      </c>
      <c r="E18" s="32" t="s">
        <v>27</v>
      </c>
      <c r="F18" s="33" t="s">
        <v>48</v>
      </c>
      <c r="G18" s="34" t="s">
        <v>32</v>
      </c>
      <c r="H18" s="32">
        <v>-45</v>
      </c>
      <c r="I18" s="35" t="s">
        <v>49</v>
      </c>
      <c r="J18" s="35" t="s">
        <v>35</v>
      </c>
      <c r="K18" s="36">
        <f t="shared" si="0"/>
        <v>0.11083333333333334</v>
      </c>
      <c r="L18" s="35" t="s">
        <v>51</v>
      </c>
      <c r="M18" s="37">
        <v>1.5</v>
      </c>
      <c r="N18" s="40">
        <f>ROUND(N17*20%,2)</f>
        <v>0.08</v>
      </c>
      <c r="O18" s="41">
        <f t="shared" ref="O18:Y18" si="9">ROUND(O17*20%,2)</f>
        <v>0.1</v>
      </c>
      <c r="P18" s="41">
        <f t="shared" si="9"/>
        <v>0.1</v>
      </c>
      <c r="Q18" s="41">
        <f t="shared" si="9"/>
        <v>0.1</v>
      </c>
      <c r="R18" s="46">
        <f t="shared" si="9"/>
        <v>0.11</v>
      </c>
      <c r="S18" s="46">
        <f t="shared" si="9"/>
        <v>0.13</v>
      </c>
      <c r="T18" s="46">
        <f t="shared" si="9"/>
        <v>0.12</v>
      </c>
      <c r="U18" s="46">
        <f t="shared" si="9"/>
        <v>0.13</v>
      </c>
      <c r="V18" s="46">
        <f t="shared" si="9"/>
        <v>0.11</v>
      </c>
      <c r="W18" s="46">
        <f t="shared" si="9"/>
        <v>0.11</v>
      </c>
      <c r="X18" s="41">
        <f t="shared" si="9"/>
        <v>0.12</v>
      </c>
      <c r="Y18" s="41">
        <f t="shared" si="9"/>
        <v>0.12</v>
      </c>
    </row>
    <row r="19" spans="4:25" ht="17.25" customHeight="1" x14ac:dyDescent="0.25">
      <c r="D19" s="32" t="s">
        <v>26</v>
      </c>
      <c r="E19" s="32" t="s">
        <v>27</v>
      </c>
      <c r="F19" s="33" t="s">
        <v>48</v>
      </c>
      <c r="G19" s="34" t="s">
        <v>32</v>
      </c>
      <c r="H19" s="32">
        <v>-45</v>
      </c>
      <c r="I19" s="35" t="s">
        <v>49</v>
      </c>
      <c r="J19" s="35" t="s">
        <v>35</v>
      </c>
      <c r="K19" s="36">
        <f t="shared" si="0"/>
        <v>0.11083333333333334</v>
      </c>
      <c r="L19" s="35" t="s">
        <v>52</v>
      </c>
      <c r="M19" s="37">
        <v>1</v>
      </c>
      <c r="N19" s="40">
        <f>N18</f>
        <v>0.08</v>
      </c>
      <c r="O19" s="41">
        <f t="shared" ref="O19:Y19" si="10">O18</f>
        <v>0.1</v>
      </c>
      <c r="P19" s="41">
        <f t="shared" si="10"/>
        <v>0.1</v>
      </c>
      <c r="Q19" s="41">
        <f t="shared" si="10"/>
        <v>0.1</v>
      </c>
      <c r="R19" s="46">
        <f t="shared" si="10"/>
        <v>0.11</v>
      </c>
      <c r="S19" s="46">
        <f t="shared" si="10"/>
        <v>0.13</v>
      </c>
      <c r="T19" s="46">
        <f t="shared" si="10"/>
        <v>0.12</v>
      </c>
      <c r="U19" s="46">
        <f t="shared" si="10"/>
        <v>0.13</v>
      </c>
      <c r="V19" s="46">
        <f t="shared" si="10"/>
        <v>0.11</v>
      </c>
      <c r="W19" s="46">
        <f t="shared" si="10"/>
        <v>0.11</v>
      </c>
      <c r="X19" s="41">
        <f t="shared" si="10"/>
        <v>0.12</v>
      </c>
      <c r="Y19" s="41">
        <f t="shared" si="10"/>
        <v>0.12</v>
      </c>
    </row>
    <row r="20" spans="4:25" ht="17.25" customHeight="1" x14ac:dyDescent="0.25">
      <c r="D20" s="23" t="s">
        <v>26</v>
      </c>
      <c r="E20" s="23" t="s">
        <v>27</v>
      </c>
      <c r="F20" s="24" t="s">
        <v>48</v>
      </c>
      <c r="G20" s="25" t="s">
        <v>32</v>
      </c>
      <c r="H20" s="23">
        <v>-45</v>
      </c>
      <c r="I20" s="26" t="s">
        <v>53</v>
      </c>
      <c r="J20" s="26" t="s">
        <v>34</v>
      </c>
      <c r="K20" s="27">
        <f t="shared" si="0"/>
        <v>0.37254166666666672</v>
      </c>
      <c r="L20" s="28" t="s">
        <v>28</v>
      </c>
      <c r="M20" s="29" t="s">
        <v>28</v>
      </c>
      <c r="N20" s="182">
        <f>(100%-N16-N25-N30)*1.15</f>
        <v>0.64399999999999991</v>
      </c>
      <c r="O20" s="183">
        <f t="shared" ref="O20:Q20" si="11">(100%-O16-O25-O30)*1.15</f>
        <v>0.50600000000000001</v>
      </c>
      <c r="P20" s="183">
        <f t="shared" si="11"/>
        <v>0.50600000000000001</v>
      </c>
      <c r="Q20" s="183">
        <f t="shared" si="11"/>
        <v>0.49449999999999994</v>
      </c>
      <c r="R20" s="49">
        <f t="shared" ref="R20:S20" si="12">ROUND((100%-R16-R25-R30)*1-AD40,2)</f>
        <v>0.37</v>
      </c>
      <c r="S20" s="49">
        <f t="shared" si="12"/>
        <v>0.27</v>
      </c>
      <c r="T20" s="49">
        <f>ROUND((100%-T16-T25-T30)*1-AF40,2)</f>
        <v>0.27</v>
      </c>
      <c r="U20" s="49">
        <f t="shared" ref="U20:W20" si="13">ROUND((100%-U16-U25-U30)*1-AG40,2)</f>
        <v>0.16</v>
      </c>
      <c r="V20" s="49">
        <f t="shared" si="13"/>
        <v>0.23</v>
      </c>
      <c r="W20" s="49">
        <f t="shared" si="13"/>
        <v>0.38</v>
      </c>
      <c r="X20" s="48">
        <f t="shared" ref="X20:Y20" si="14">100%-X16-X25-X30</f>
        <v>0.32000000000000006</v>
      </c>
      <c r="Y20" s="48">
        <f t="shared" si="14"/>
        <v>0.32000000000000006</v>
      </c>
    </row>
    <row r="21" spans="4:25" ht="17.25" customHeight="1" x14ac:dyDescent="0.25">
      <c r="D21" s="32" t="s">
        <v>26</v>
      </c>
      <c r="E21" s="32" t="s">
        <v>27</v>
      </c>
      <c r="F21" s="33" t="s">
        <v>48</v>
      </c>
      <c r="G21" s="34" t="s">
        <v>32</v>
      </c>
      <c r="H21" s="32">
        <v>-45</v>
      </c>
      <c r="I21" s="35" t="s">
        <v>53</v>
      </c>
      <c r="J21" s="35" t="s">
        <v>35</v>
      </c>
      <c r="K21" s="36">
        <f t="shared" si="0"/>
        <v>0.37254166666666672</v>
      </c>
      <c r="L21" s="35" t="s">
        <v>54</v>
      </c>
      <c r="M21" s="37">
        <v>2.5</v>
      </c>
      <c r="N21" s="40">
        <f>N20</f>
        <v>0.64399999999999991</v>
      </c>
      <c r="O21" s="41">
        <f t="shared" ref="O21:Y21" si="15">O20</f>
        <v>0.50600000000000001</v>
      </c>
      <c r="P21" s="41">
        <f t="shared" si="15"/>
        <v>0.50600000000000001</v>
      </c>
      <c r="Q21" s="41">
        <f t="shared" si="15"/>
        <v>0.49449999999999994</v>
      </c>
      <c r="R21" s="46">
        <f t="shared" si="15"/>
        <v>0.37</v>
      </c>
      <c r="S21" s="46">
        <f t="shared" si="15"/>
        <v>0.27</v>
      </c>
      <c r="T21" s="46">
        <f t="shared" si="15"/>
        <v>0.27</v>
      </c>
      <c r="U21" s="46">
        <f t="shared" si="15"/>
        <v>0.16</v>
      </c>
      <c r="V21" s="46">
        <f t="shared" si="15"/>
        <v>0.23</v>
      </c>
      <c r="W21" s="46">
        <f t="shared" si="15"/>
        <v>0.38</v>
      </c>
      <c r="X21" s="41">
        <f t="shared" si="15"/>
        <v>0.32000000000000006</v>
      </c>
      <c r="Y21" s="41">
        <f t="shared" si="15"/>
        <v>0.32000000000000006</v>
      </c>
    </row>
    <row r="22" spans="4:25" ht="17.25" customHeight="1" x14ac:dyDescent="0.25">
      <c r="D22" s="32" t="s">
        <v>26</v>
      </c>
      <c r="E22" s="32" t="s">
        <v>27</v>
      </c>
      <c r="F22" s="33" t="s">
        <v>48</v>
      </c>
      <c r="G22" s="34" t="s">
        <v>32</v>
      </c>
      <c r="H22" s="32">
        <v>-45</v>
      </c>
      <c r="I22" s="35" t="s">
        <v>53</v>
      </c>
      <c r="J22" s="35" t="s">
        <v>35</v>
      </c>
      <c r="K22" s="36">
        <f t="shared" si="0"/>
        <v>0.2233333333333333</v>
      </c>
      <c r="L22" s="35" t="s">
        <v>55</v>
      </c>
      <c r="M22" s="37">
        <f>ROUND(0.5%*230,1)</f>
        <v>1.2</v>
      </c>
      <c r="N22" s="40">
        <f>SUM(N23:N24)</f>
        <v>0.39</v>
      </c>
      <c r="O22" s="41">
        <f t="shared" ref="O22:Y22" si="16">SUM(O23:O24)</f>
        <v>0.3</v>
      </c>
      <c r="P22" s="41">
        <f t="shared" si="16"/>
        <v>0.3</v>
      </c>
      <c r="Q22" s="41">
        <f t="shared" si="16"/>
        <v>0.3</v>
      </c>
      <c r="R22" s="46">
        <f t="shared" si="16"/>
        <v>0.22</v>
      </c>
      <c r="S22" s="46">
        <f t="shared" si="16"/>
        <v>0.16</v>
      </c>
      <c r="T22" s="46">
        <f t="shared" si="16"/>
        <v>0.16</v>
      </c>
      <c r="U22" s="46">
        <f t="shared" si="16"/>
        <v>0.1</v>
      </c>
      <c r="V22" s="46">
        <f t="shared" si="16"/>
        <v>0.14000000000000001</v>
      </c>
      <c r="W22" s="46">
        <f t="shared" si="16"/>
        <v>0.23</v>
      </c>
      <c r="X22" s="41">
        <f t="shared" si="16"/>
        <v>0.19</v>
      </c>
      <c r="Y22" s="41">
        <f t="shared" si="16"/>
        <v>0.19</v>
      </c>
    </row>
    <row r="23" spans="4:25" ht="17.25" customHeight="1" x14ac:dyDescent="0.25">
      <c r="D23" s="32" t="s">
        <v>26</v>
      </c>
      <c r="E23" s="32" t="s">
        <v>27</v>
      </c>
      <c r="F23" s="33" t="s">
        <v>48</v>
      </c>
      <c r="G23" s="34" t="s">
        <v>32</v>
      </c>
      <c r="H23" s="32">
        <v>-45</v>
      </c>
      <c r="I23" s="35" t="s">
        <v>53</v>
      </c>
      <c r="J23" s="35" t="s">
        <v>35</v>
      </c>
      <c r="K23" s="36">
        <f t="shared" si="0"/>
        <v>0</v>
      </c>
      <c r="L23" s="35" t="s">
        <v>56</v>
      </c>
      <c r="M23" s="37">
        <v>0.1</v>
      </c>
      <c r="N23" s="40">
        <v>0</v>
      </c>
      <c r="O23" s="41">
        <v>0</v>
      </c>
      <c r="P23" s="41">
        <v>0</v>
      </c>
      <c r="Q23" s="41">
        <v>0</v>
      </c>
      <c r="R23" s="46">
        <v>0</v>
      </c>
      <c r="S23" s="46">
        <v>0</v>
      </c>
      <c r="T23" s="46">
        <v>0</v>
      </c>
      <c r="U23" s="46">
        <v>0</v>
      </c>
      <c r="V23" s="46">
        <v>0</v>
      </c>
      <c r="W23" s="46">
        <v>0</v>
      </c>
      <c r="X23" s="41">
        <v>0</v>
      </c>
      <c r="Y23" s="41">
        <v>0</v>
      </c>
    </row>
    <row r="24" spans="4:25" ht="17.25" customHeight="1" x14ac:dyDescent="0.25">
      <c r="D24" s="32" t="s">
        <v>26</v>
      </c>
      <c r="E24" s="32" t="s">
        <v>27</v>
      </c>
      <c r="F24" s="33" t="s">
        <v>48</v>
      </c>
      <c r="G24" s="34" t="s">
        <v>32</v>
      </c>
      <c r="H24" s="32">
        <v>-45</v>
      </c>
      <c r="I24" s="35" t="s">
        <v>53</v>
      </c>
      <c r="J24" s="35" t="s">
        <v>35</v>
      </c>
      <c r="K24" s="36">
        <f t="shared" si="0"/>
        <v>0.2233333333333333</v>
      </c>
      <c r="L24" s="35" t="s">
        <v>51</v>
      </c>
      <c r="M24" s="37">
        <v>1.5</v>
      </c>
      <c r="N24" s="40">
        <f>ROUND(60%*N20,2)-N23</f>
        <v>0.39</v>
      </c>
      <c r="O24" s="41">
        <f t="shared" ref="O24:Y24" si="17">ROUND(60%*O20,2)-O23</f>
        <v>0.3</v>
      </c>
      <c r="P24" s="41">
        <f t="shared" si="17"/>
        <v>0.3</v>
      </c>
      <c r="Q24" s="41">
        <f t="shared" si="17"/>
        <v>0.3</v>
      </c>
      <c r="R24" s="46">
        <f t="shared" si="17"/>
        <v>0.22</v>
      </c>
      <c r="S24" s="46">
        <f t="shared" si="17"/>
        <v>0.16</v>
      </c>
      <c r="T24" s="46">
        <f t="shared" si="17"/>
        <v>0.16</v>
      </c>
      <c r="U24" s="46">
        <f t="shared" si="17"/>
        <v>0.1</v>
      </c>
      <c r="V24" s="46">
        <f t="shared" si="17"/>
        <v>0.14000000000000001</v>
      </c>
      <c r="W24" s="46">
        <f t="shared" si="17"/>
        <v>0.23</v>
      </c>
      <c r="X24" s="41">
        <f t="shared" si="17"/>
        <v>0.19</v>
      </c>
      <c r="Y24" s="41">
        <f t="shared" si="17"/>
        <v>0.19</v>
      </c>
    </row>
    <row r="25" spans="4:25" ht="17.25" customHeight="1" x14ac:dyDescent="0.25">
      <c r="D25" s="23" t="s">
        <v>26</v>
      </c>
      <c r="E25" s="23" t="s">
        <v>27</v>
      </c>
      <c r="F25" s="24" t="s">
        <v>48</v>
      </c>
      <c r="G25" s="25" t="s">
        <v>32</v>
      </c>
      <c r="H25" s="23">
        <v>-45</v>
      </c>
      <c r="I25" s="26" t="s">
        <v>57</v>
      </c>
      <c r="J25" s="26" t="s">
        <v>34</v>
      </c>
      <c r="K25" s="27">
        <f t="shared" si="0"/>
        <v>8.249999999999999E-2</v>
      </c>
      <c r="L25" s="28" t="s">
        <v>28</v>
      </c>
      <c r="M25" s="29" t="s">
        <v>28</v>
      </c>
      <c r="N25" s="30">
        <v>0.04</v>
      </c>
      <c r="O25" s="31">
        <v>7.0000000000000007E-2</v>
      </c>
      <c r="P25" s="31">
        <v>7.0000000000000007E-2</v>
      </c>
      <c r="Q25" s="31">
        <v>0.08</v>
      </c>
      <c r="R25" s="45">
        <v>0.08</v>
      </c>
      <c r="S25" s="45">
        <v>0.09</v>
      </c>
      <c r="T25" s="45">
        <v>0.09</v>
      </c>
      <c r="U25" s="45">
        <v>0.1</v>
      </c>
      <c r="V25" s="45">
        <v>0.1</v>
      </c>
      <c r="W25" s="45">
        <v>0.09</v>
      </c>
      <c r="X25" s="31">
        <v>0.09</v>
      </c>
      <c r="Y25" s="31">
        <v>0.09</v>
      </c>
    </row>
    <row r="26" spans="4:25" ht="17.25" customHeight="1" x14ac:dyDescent="0.25">
      <c r="D26" s="32" t="s">
        <v>26</v>
      </c>
      <c r="E26" s="32" t="s">
        <v>27</v>
      </c>
      <c r="F26" s="33" t="s">
        <v>48</v>
      </c>
      <c r="G26" s="34" t="s">
        <v>32</v>
      </c>
      <c r="H26" s="32">
        <v>-45</v>
      </c>
      <c r="I26" s="35" t="s">
        <v>57</v>
      </c>
      <c r="J26" s="35" t="s">
        <v>35</v>
      </c>
      <c r="K26" s="36">
        <f t="shared" si="0"/>
        <v>8.249999999999999E-2</v>
      </c>
      <c r="L26" s="35" t="s">
        <v>54</v>
      </c>
      <c r="M26" s="37">
        <v>2.5</v>
      </c>
      <c r="N26" s="40">
        <f>N25</f>
        <v>0.04</v>
      </c>
      <c r="O26" s="41">
        <f t="shared" ref="O26:Y26" si="18">O25</f>
        <v>7.0000000000000007E-2</v>
      </c>
      <c r="P26" s="41">
        <f t="shared" si="18"/>
        <v>7.0000000000000007E-2</v>
      </c>
      <c r="Q26" s="41">
        <f t="shared" si="18"/>
        <v>0.08</v>
      </c>
      <c r="R26" s="46">
        <f t="shared" si="18"/>
        <v>0.08</v>
      </c>
      <c r="S26" s="46">
        <f t="shared" si="18"/>
        <v>0.09</v>
      </c>
      <c r="T26" s="46">
        <f t="shared" si="18"/>
        <v>0.09</v>
      </c>
      <c r="U26" s="46">
        <f t="shared" si="18"/>
        <v>0.1</v>
      </c>
      <c r="V26" s="46">
        <f t="shared" si="18"/>
        <v>0.1</v>
      </c>
      <c r="W26" s="46">
        <f t="shared" si="18"/>
        <v>0.09</v>
      </c>
      <c r="X26" s="41">
        <f t="shared" si="18"/>
        <v>0.09</v>
      </c>
      <c r="Y26" s="41">
        <f t="shared" si="18"/>
        <v>0.09</v>
      </c>
    </row>
    <row r="27" spans="4:25" ht="17.25" customHeight="1" x14ac:dyDescent="0.25">
      <c r="D27" s="32" t="s">
        <v>26</v>
      </c>
      <c r="E27" s="32" t="s">
        <v>27</v>
      </c>
      <c r="F27" s="33" t="s">
        <v>48</v>
      </c>
      <c r="G27" s="34" t="s">
        <v>32</v>
      </c>
      <c r="H27" s="32">
        <v>-45</v>
      </c>
      <c r="I27" s="35" t="s">
        <v>57</v>
      </c>
      <c r="J27" s="35" t="s">
        <v>35</v>
      </c>
      <c r="K27" s="36">
        <f t="shared" si="0"/>
        <v>4.7500000000000007E-2</v>
      </c>
      <c r="L27" s="35" t="s">
        <v>55</v>
      </c>
      <c r="M27" s="37">
        <f>ROUND(0.5%*230,1)</f>
        <v>1.2</v>
      </c>
      <c r="N27" s="40">
        <f>SUM(N28:N29)</f>
        <v>0.02</v>
      </c>
      <c r="O27" s="41">
        <f t="shared" ref="O27:Y27" si="19">SUM(O28:O29)</f>
        <v>0.04</v>
      </c>
      <c r="P27" s="41">
        <f t="shared" si="19"/>
        <v>0.04</v>
      </c>
      <c r="Q27" s="41">
        <f t="shared" si="19"/>
        <v>0.05</v>
      </c>
      <c r="R27" s="46">
        <f t="shared" si="19"/>
        <v>0.05</v>
      </c>
      <c r="S27" s="46">
        <f t="shared" si="19"/>
        <v>0.05</v>
      </c>
      <c r="T27" s="46">
        <f t="shared" si="19"/>
        <v>0.05</v>
      </c>
      <c r="U27" s="46">
        <f t="shared" si="19"/>
        <v>0.06</v>
      </c>
      <c r="V27" s="46">
        <f t="shared" si="19"/>
        <v>0.06</v>
      </c>
      <c r="W27" s="46">
        <f t="shared" si="19"/>
        <v>0.05</v>
      </c>
      <c r="X27" s="41">
        <f t="shared" si="19"/>
        <v>0.05</v>
      </c>
      <c r="Y27" s="41">
        <f t="shared" si="19"/>
        <v>0.05</v>
      </c>
    </row>
    <row r="28" spans="4:25" ht="17.25" customHeight="1" x14ac:dyDescent="0.25">
      <c r="D28" s="32" t="s">
        <v>26</v>
      </c>
      <c r="E28" s="32" t="s">
        <v>27</v>
      </c>
      <c r="F28" s="33" t="s">
        <v>48</v>
      </c>
      <c r="G28" s="34" t="s">
        <v>32</v>
      </c>
      <c r="H28" s="32">
        <v>-45</v>
      </c>
      <c r="I28" s="35" t="s">
        <v>57</v>
      </c>
      <c r="J28" s="35" t="s">
        <v>35</v>
      </c>
      <c r="K28" s="36">
        <f t="shared" si="0"/>
        <v>0</v>
      </c>
      <c r="L28" s="35" t="s">
        <v>56</v>
      </c>
      <c r="M28" s="37">
        <v>0.1</v>
      </c>
      <c r="N28" s="40">
        <v>0</v>
      </c>
      <c r="O28" s="41">
        <v>0</v>
      </c>
      <c r="P28" s="41">
        <v>0</v>
      </c>
      <c r="Q28" s="41">
        <v>0</v>
      </c>
      <c r="R28" s="46">
        <v>0</v>
      </c>
      <c r="S28" s="46">
        <v>0</v>
      </c>
      <c r="T28" s="46">
        <v>0</v>
      </c>
      <c r="U28" s="46">
        <v>0</v>
      </c>
      <c r="V28" s="46">
        <v>0</v>
      </c>
      <c r="W28" s="46">
        <v>0</v>
      </c>
      <c r="X28" s="41">
        <v>0</v>
      </c>
      <c r="Y28" s="41">
        <v>0</v>
      </c>
    </row>
    <row r="29" spans="4:25" ht="17.25" customHeight="1" x14ac:dyDescent="0.25">
      <c r="D29" s="32" t="s">
        <v>26</v>
      </c>
      <c r="E29" s="32" t="s">
        <v>27</v>
      </c>
      <c r="F29" s="33" t="s">
        <v>48</v>
      </c>
      <c r="G29" s="34" t="s">
        <v>32</v>
      </c>
      <c r="H29" s="32">
        <v>-45</v>
      </c>
      <c r="I29" s="35" t="s">
        <v>57</v>
      </c>
      <c r="J29" s="35" t="s">
        <v>35</v>
      </c>
      <c r="K29" s="36">
        <f t="shared" si="0"/>
        <v>4.7500000000000007E-2</v>
      </c>
      <c r="L29" s="35" t="s">
        <v>51</v>
      </c>
      <c r="M29" s="37">
        <v>1.5</v>
      </c>
      <c r="N29" s="40">
        <f>ROUND(60%*N25,2)-N28</f>
        <v>0.02</v>
      </c>
      <c r="O29" s="41">
        <f t="shared" ref="O29:Y29" si="20">ROUND(60%*O25,2)-O28</f>
        <v>0.04</v>
      </c>
      <c r="P29" s="41">
        <f t="shared" si="20"/>
        <v>0.04</v>
      </c>
      <c r="Q29" s="41">
        <f t="shared" si="20"/>
        <v>0.05</v>
      </c>
      <c r="R29" s="46">
        <f t="shared" si="20"/>
        <v>0.05</v>
      </c>
      <c r="S29" s="46">
        <f t="shared" si="20"/>
        <v>0.05</v>
      </c>
      <c r="T29" s="46">
        <f t="shared" si="20"/>
        <v>0.05</v>
      </c>
      <c r="U29" s="46">
        <f t="shared" si="20"/>
        <v>0.06</v>
      </c>
      <c r="V29" s="46">
        <f t="shared" si="20"/>
        <v>0.06</v>
      </c>
      <c r="W29" s="46">
        <f t="shared" si="20"/>
        <v>0.05</v>
      </c>
      <c r="X29" s="41">
        <f t="shared" si="20"/>
        <v>0.05</v>
      </c>
      <c r="Y29" s="41">
        <f t="shared" si="20"/>
        <v>0.05</v>
      </c>
    </row>
    <row r="30" spans="4:25" ht="17.25" customHeight="1" x14ac:dyDescent="0.25">
      <c r="D30" s="23" t="s">
        <v>26</v>
      </c>
      <c r="E30" s="23" t="s">
        <v>27</v>
      </c>
      <c r="F30" s="24" t="s">
        <v>48</v>
      </c>
      <c r="G30" s="25" t="s">
        <v>32</v>
      </c>
      <c r="H30" s="23">
        <v>-45</v>
      </c>
      <c r="I30" s="26" t="s">
        <v>58</v>
      </c>
      <c r="J30" s="26" t="s">
        <v>34</v>
      </c>
      <c r="K30" s="27">
        <f t="shared" si="0"/>
        <v>0</v>
      </c>
      <c r="L30" s="28" t="s">
        <v>28</v>
      </c>
      <c r="M30" s="29" t="s">
        <v>28</v>
      </c>
      <c r="N30" s="68">
        <v>0</v>
      </c>
      <c r="O30" s="69">
        <v>0</v>
      </c>
      <c r="P30" s="69">
        <v>0</v>
      </c>
      <c r="Q30" s="51">
        <f t="shared" ref="Q30:Y30" si="21">ROUNDDOWN(Q25*9%,2)</f>
        <v>0</v>
      </c>
      <c r="R30" s="52">
        <f t="shared" si="21"/>
        <v>0</v>
      </c>
      <c r="S30" s="52">
        <f t="shared" si="21"/>
        <v>0</v>
      </c>
      <c r="T30" s="52">
        <f t="shared" si="21"/>
        <v>0</v>
      </c>
      <c r="U30" s="52">
        <f t="shared" si="21"/>
        <v>0</v>
      </c>
      <c r="V30" s="52">
        <f t="shared" si="21"/>
        <v>0</v>
      </c>
      <c r="W30" s="52">
        <f t="shared" si="21"/>
        <v>0</v>
      </c>
      <c r="X30" s="51">
        <f t="shared" si="21"/>
        <v>0</v>
      </c>
      <c r="Y30" s="51">
        <f t="shared" si="21"/>
        <v>0</v>
      </c>
    </row>
    <row r="31" spans="4:25" ht="17.25" customHeight="1" x14ac:dyDescent="0.25">
      <c r="D31" s="32" t="s">
        <v>26</v>
      </c>
      <c r="E31" s="32" t="s">
        <v>27</v>
      </c>
      <c r="F31" s="33" t="s">
        <v>48</v>
      </c>
      <c r="G31" s="34" t="s">
        <v>32</v>
      </c>
      <c r="H31" s="32">
        <v>-45</v>
      </c>
      <c r="I31" s="35" t="s">
        <v>58</v>
      </c>
      <c r="J31" s="35" t="s">
        <v>35</v>
      </c>
      <c r="K31" s="36">
        <f t="shared" si="0"/>
        <v>0</v>
      </c>
      <c r="L31" s="35" t="s">
        <v>54</v>
      </c>
      <c r="M31" s="37">
        <v>2.5</v>
      </c>
      <c r="N31" s="40">
        <f t="shared" ref="N31:Y31" si="22">N30</f>
        <v>0</v>
      </c>
      <c r="O31" s="41">
        <f t="shared" si="22"/>
        <v>0</v>
      </c>
      <c r="P31" s="41">
        <f t="shared" si="22"/>
        <v>0</v>
      </c>
      <c r="Q31" s="41">
        <f t="shared" si="22"/>
        <v>0</v>
      </c>
      <c r="R31" s="46">
        <f t="shared" si="22"/>
        <v>0</v>
      </c>
      <c r="S31" s="46">
        <f t="shared" si="22"/>
        <v>0</v>
      </c>
      <c r="T31" s="46">
        <f t="shared" si="22"/>
        <v>0</v>
      </c>
      <c r="U31" s="46">
        <f t="shared" si="22"/>
        <v>0</v>
      </c>
      <c r="V31" s="46">
        <f t="shared" si="22"/>
        <v>0</v>
      </c>
      <c r="W31" s="46">
        <f t="shared" si="22"/>
        <v>0</v>
      </c>
      <c r="X31" s="41">
        <f t="shared" si="22"/>
        <v>0</v>
      </c>
      <c r="Y31" s="41">
        <f t="shared" si="22"/>
        <v>0</v>
      </c>
    </row>
    <row r="32" spans="4:25" ht="17.25" customHeight="1" x14ac:dyDescent="0.25">
      <c r="D32" s="32" t="s">
        <v>26</v>
      </c>
      <c r="E32" s="32" t="s">
        <v>27</v>
      </c>
      <c r="F32" s="33" t="s">
        <v>48</v>
      </c>
      <c r="G32" s="34" t="s">
        <v>32</v>
      </c>
      <c r="H32" s="32">
        <v>-45</v>
      </c>
      <c r="I32" s="35" t="s">
        <v>58</v>
      </c>
      <c r="J32" s="35" t="s">
        <v>35</v>
      </c>
      <c r="K32" s="36">
        <f t="shared" si="0"/>
        <v>0</v>
      </c>
      <c r="L32" s="35" t="s">
        <v>55</v>
      </c>
      <c r="M32" s="37">
        <f>ROUND(0.5%*230,1)</f>
        <v>1.2</v>
      </c>
      <c r="N32" s="40">
        <f>SUM(N33:N34)</f>
        <v>0</v>
      </c>
      <c r="O32" s="41">
        <f t="shared" ref="O32:Y32" si="23">SUM(O33:O34)</f>
        <v>0</v>
      </c>
      <c r="P32" s="41">
        <f t="shared" si="23"/>
        <v>0</v>
      </c>
      <c r="Q32" s="41">
        <f t="shared" si="23"/>
        <v>0</v>
      </c>
      <c r="R32" s="46">
        <f t="shared" si="23"/>
        <v>0</v>
      </c>
      <c r="S32" s="46">
        <f t="shared" si="23"/>
        <v>0</v>
      </c>
      <c r="T32" s="46">
        <f t="shared" si="23"/>
        <v>0</v>
      </c>
      <c r="U32" s="46">
        <f t="shared" si="23"/>
        <v>0</v>
      </c>
      <c r="V32" s="46">
        <f t="shared" si="23"/>
        <v>0</v>
      </c>
      <c r="W32" s="46">
        <f t="shared" si="23"/>
        <v>0</v>
      </c>
      <c r="X32" s="41">
        <f t="shared" si="23"/>
        <v>0</v>
      </c>
      <c r="Y32" s="41">
        <f t="shared" si="23"/>
        <v>0</v>
      </c>
    </row>
    <row r="33" spans="3:35" ht="17.25" customHeight="1" x14ac:dyDescent="0.25">
      <c r="D33" s="32" t="s">
        <v>26</v>
      </c>
      <c r="E33" s="32" t="s">
        <v>27</v>
      </c>
      <c r="F33" s="33" t="s">
        <v>48</v>
      </c>
      <c r="G33" s="34" t="s">
        <v>32</v>
      </c>
      <c r="H33" s="32">
        <v>-45</v>
      </c>
      <c r="I33" s="35" t="s">
        <v>58</v>
      </c>
      <c r="J33" s="35" t="s">
        <v>35</v>
      </c>
      <c r="K33" s="36">
        <f t="shared" si="0"/>
        <v>0</v>
      </c>
      <c r="L33" s="35" t="s">
        <v>56</v>
      </c>
      <c r="M33" s="37">
        <v>0.1</v>
      </c>
      <c r="N33" s="40">
        <v>0</v>
      </c>
      <c r="O33" s="41">
        <v>0</v>
      </c>
      <c r="P33" s="41">
        <v>0</v>
      </c>
      <c r="Q33" s="41">
        <v>0</v>
      </c>
      <c r="R33" s="46">
        <v>0</v>
      </c>
      <c r="S33" s="46">
        <v>0</v>
      </c>
      <c r="T33" s="46">
        <v>0</v>
      </c>
      <c r="U33" s="46">
        <v>0</v>
      </c>
      <c r="V33" s="46">
        <v>0</v>
      </c>
      <c r="W33" s="46">
        <v>0</v>
      </c>
      <c r="X33" s="41">
        <v>0</v>
      </c>
      <c r="Y33" s="41">
        <v>0</v>
      </c>
    </row>
    <row r="34" spans="3:35" ht="17.25" customHeight="1" x14ac:dyDescent="0.25">
      <c r="D34" s="32" t="s">
        <v>26</v>
      </c>
      <c r="E34" s="32" t="s">
        <v>27</v>
      </c>
      <c r="F34" s="33" t="s">
        <v>48</v>
      </c>
      <c r="G34" s="34" t="s">
        <v>32</v>
      </c>
      <c r="H34" s="32">
        <v>-45</v>
      </c>
      <c r="I34" s="35" t="s">
        <v>58</v>
      </c>
      <c r="J34" s="35" t="s">
        <v>35</v>
      </c>
      <c r="K34" s="36">
        <f t="shared" si="0"/>
        <v>0</v>
      </c>
      <c r="L34" s="35" t="s">
        <v>51</v>
      </c>
      <c r="M34" s="37">
        <v>1.5</v>
      </c>
      <c r="N34" s="40">
        <f t="shared" ref="N34:Y34" si="24">ROUND(60%*N30,2)-N33</f>
        <v>0</v>
      </c>
      <c r="O34" s="41">
        <f t="shared" si="24"/>
        <v>0</v>
      </c>
      <c r="P34" s="41">
        <f t="shared" si="24"/>
        <v>0</v>
      </c>
      <c r="Q34" s="41">
        <f t="shared" si="24"/>
        <v>0</v>
      </c>
      <c r="R34" s="46">
        <f t="shared" si="24"/>
        <v>0</v>
      </c>
      <c r="S34" s="46">
        <f t="shared" si="24"/>
        <v>0</v>
      </c>
      <c r="T34" s="46">
        <f t="shared" si="24"/>
        <v>0</v>
      </c>
      <c r="U34" s="46">
        <f t="shared" si="24"/>
        <v>0</v>
      </c>
      <c r="V34" s="46">
        <f t="shared" si="24"/>
        <v>0</v>
      </c>
      <c r="W34" s="46">
        <f t="shared" si="24"/>
        <v>0</v>
      </c>
      <c r="X34" s="41">
        <f t="shared" si="24"/>
        <v>0</v>
      </c>
      <c r="Y34" s="41">
        <f t="shared" si="24"/>
        <v>0</v>
      </c>
    </row>
    <row r="35" spans="3:35" ht="17.25" customHeight="1" x14ac:dyDescent="0.25">
      <c r="D35" s="17" t="s">
        <v>26</v>
      </c>
      <c r="E35" s="17" t="s">
        <v>27</v>
      </c>
      <c r="F35" s="18" t="s">
        <v>28</v>
      </c>
      <c r="G35" s="19" t="s">
        <v>59</v>
      </c>
      <c r="H35" s="17" t="s">
        <v>28</v>
      </c>
      <c r="I35" s="20" t="s">
        <v>28</v>
      </c>
      <c r="J35" s="20" t="s">
        <v>28</v>
      </c>
      <c r="K35" s="17" t="str">
        <f t="shared" si="0"/>
        <v>n/a</v>
      </c>
      <c r="L35" s="20" t="s">
        <v>28</v>
      </c>
      <c r="M35" s="21" t="s">
        <v>28</v>
      </c>
      <c r="N35" s="22" t="s">
        <v>28</v>
      </c>
      <c r="O35" s="17" t="s">
        <v>28</v>
      </c>
      <c r="P35" s="17" t="s">
        <v>28</v>
      </c>
      <c r="Q35" s="17" t="s">
        <v>28</v>
      </c>
      <c r="R35" s="17" t="s">
        <v>28</v>
      </c>
      <c r="S35" s="17" t="s">
        <v>28</v>
      </c>
      <c r="T35" s="17" t="s">
        <v>28</v>
      </c>
      <c r="U35" s="17" t="s">
        <v>28</v>
      </c>
      <c r="V35" s="17" t="s">
        <v>28</v>
      </c>
      <c r="W35" s="17" t="s">
        <v>28</v>
      </c>
      <c r="X35" s="17" t="s">
        <v>28</v>
      </c>
      <c r="Y35" s="17" t="s">
        <v>28</v>
      </c>
    </row>
    <row r="36" spans="3:35" ht="17.25" customHeight="1" x14ac:dyDescent="0.25">
      <c r="D36" s="23" t="s">
        <v>26</v>
      </c>
      <c r="E36" s="23" t="s">
        <v>27</v>
      </c>
      <c r="F36" s="24" t="s">
        <v>60</v>
      </c>
      <c r="G36" s="25" t="s">
        <v>32</v>
      </c>
      <c r="H36" s="23">
        <v>-30</v>
      </c>
      <c r="I36" s="26" t="s">
        <v>61</v>
      </c>
      <c r="J36" s="26" t="s">
        <v>34</v>
      </c>
      <c r="K36" s="27">
        <f t="shared" si="0"/>
        <v>0</v>
      </c>
      <c r="L36" s="28" t="s">
        <v>28</v>
      </c>
      <c r="M36" s="29" t="s">
        <v>28</v>
      </c>
      <c r="N36" s="30">
        <v>0</v>
      </c>
      <c r="O36" s="31">
        <v>0</v>
      </c>
      <c r="P36" s="31">
        <v>0</v>
      </c>
      <c r="Q36" s="31">
        <v>0</v>
      </c>
      <c r="R36" s="31">
        <v>0</v>
      </c>
      <c r="S36" s="31">
        <v>0</v>
      </c>
      <c r="T36" s="31">
        <v>0</v>
      </c>
      <c r="U36" s="31">
        <v>0</v>
      </c>
      <c r="V36" s="31">
        <v>0</v>
      </c>
      <c r="W36" s="31">
        <v>0</v>
      </c>
      <c r="X36" s="31">
        <v>0</v>
      </c>
      <c r="Y36" s="31">
        <v>0</v>
      </c>
    </row>
    <row r="37" spans="3:35" ht="17.25" customHeight="1" x14ac:dyDescent="0.25">
      <c r="D37" s="23" t="s">
        <v>26</v>
      </c>
      <c r="E37" s="23" t="s">
        <v>27</v>
      </c>
      <c r="F37" s="24" t="s">
        <v>62</v>
      </c>
      <c r="G37" s="25" t="s">
        <v>32</v>
      </c>
      <c r="H37" s="23">
        <v>-15</v>
      </c>
      <c r="I37" s="26" t="s">
        <v>63</v>
      </c>
      <c r="J37" s="26" t="s">
        <v>34</v>
      </c>
      <c r="K37" s="27">
        <f t="shared" si="0"/>
        <v>0.14999999999999997</v>
      </c>
      <c r="L37" s="28" t="s">
        <v>28</v>
      </c>
      <c r="M37" s="29" t="s">
        <v>28</v>
      </c>
      <c r="N37" s="30">
        <v>0.15</v>
      </c>
      <c r="O37" s="31">
        <v>0.15</v>
      </c>
      <c r="P37" s="31">
        <v>0.15</v>
      </c>
      <c r="Q37" s="31">
        <v>0.15</v>
      </c>
      <c r="R37" s="31">
        <v>0.15</v>
      </c>
      <c r="S37" s="31">
        <v>0.15</v>
      </c>
      <c r="T37" s="31">
        <v>0.15</v>
      </c>
      <c r="U37" s="31">
        <v>0.15</v>
      </c>
      <c r="V37" s="31">
        <v>0.15</v>
      </c>
      <c r="W37" s="31">
        <v>0.15</v>
      </c>
      <c r="X37" s="31">
        <v>0.15</v>
      </c>
      <c r="Y37" s="31">
        <v>0.15</v>
      </c>
      <c r="AD37" s="53" t="s">
        <v>64</v>
      </c>
    </row>
    <row r="38" spans="3:35" ht="17.25" customHeight="1" x14ac:dyDescent="0.25">
      <c r="D38" s="32" t="s">
        <v>26</v>
      </c>
      <c r="E38" s="32" t="s">
        <v>27</v>
      </c>
      <c r="F38" s="33" t="s">
        <v>62</v>
      </c>
      <c r="G38" s="34" t="s">
        <v>32</v>
      </c>
      <c r="H38" s="32">
        <v>-15</v>
      </c>
      <c r="I38" s="35" t="s">
        <v>63</v>
      </c>
      <c r="J38" s="35" t="s">
        <v>35</v>
      </c>
      <c r="K38" s="36">
        <f t="shared" si="0"/>
        <v>0.14999999999999997</v>
      </c>
      <c r="L38" s="35" t="s">
        <v>65</v>
      </c>
      <c r="M38" s="37">
        <v>0.52462334039425962</v>
      </c>
      <c r="N38" s="44">
        <f t="shared" ref="N38:Y39" si="25">N37</f>
        <v>0.15</v>
      </c>
      <c r="O38" s="39">
        <f t="shared" si="25"/>
        <v>0.15</v>
      </c>
      <c r="P38" s="39">
        <f t="shared" si="25"/>
        <v>0.15</v>
      </c>
      <c r="Q38" s="39">
        <f t="shared" si="25"/>
        <v>0.15</v>
      </c>
      <c r="R38" s="39">
        <f t="shared" si="25"/>
        <v>0.15</v>
      </c>
      <c r="S38" s="39">
        <f t="shared" si="25"/>
        <v>0.15</v>
      </c>
      <c r="T38" s="39">
        <f t="shared" si="25"/>
        <v>0.15</v>
      </c>
      <c r="U38" s="39">
        <f t="shared" si="25"/>
        <v>0.15</v>
      </c>
      <c r="V38" s="39">
        <f t="shared" si="25"/>
        <v>0.15</v>
      </c>
      <c r="W38" s="39">
        <f t="shared" si="25"/>
        <v>0.15</v>
      </c>
      <c r="X38" s="39">
        <f t="shared" si="25"/>
        <v>0.15</v>
      </c>
      <c r="Y38" s="39">
        <f t="shared" si="25"/>
        <v>0.15</v>
      </c>
    </row>
    <row r="39" spans="3:35" ht="17.25" customHeight="1" x14ac:dyDescent="0.25">
      <c r="D39" s="32" t="s">
        <v>26</v>
      </c>
      <c r="E39" s="32" t="s">
        <v>27</v>
      </c>
      <c r="F39" s="33" t="s">
        <v>62</v>
      </c>
      <c r="G39" s="34" t="s">
        <v>32</v>
      </c>
      <c r="H39" s="32">
        <v>-15</v>
      </c>
      <c r="I39" s="35" t="s">
        <v>63</v>
      </c>
      <c r="J39" s="35" t="s">
        <v>35</v>
      </c>
      <c r="K39" s="36">
        <f t="shared" si="0"/>
        <v>0.14999999999999997</v>
      </c>
      <c r="L39" s="35" t="s">
        <v>55</v>
      </c>
      <c r="M39" s="37">
        <v>1.1693651261422116</v>
      </c>
      <c r="N39" s="44">
        <f>N38</f>
        <v>0.15</v>
      </c>
      <c r="O39" s="39">
        <f t="shared" si="25"/>
        <v>0.15</v>
      </c>
      <c r="P39" s="39">
        <f t="shared" si="25"/>
        <v>0.15</v>
      </c>
      <c r="Q39" s="39">
        <f t="shared" si="25"/>
        <v>0.15</v>
      </c>
      <c r="R39" s="39">
        <f t="shared" si="25"/>
        <v>0.15</v>
      </c>
      <c r="S39" s="39">
        <f t="shared" si="25"/>
        <v>0.15</v>
      </c>
      <c r="T39" s="39">
        <f t="shared" si="25"/>
        <v>0.15</v>
      </c>
      <c r="U39" s="39">
        <f t="shared" si="25"/>
        <v>0.15</v>
      </c>
      <c r="V39" s="39">
        <f t="shared" si="25"/>
        <v>0.15</v>
      </c>
      <c r="W39" s="39">
        <f t="shared" si="25"/>
        <v>0.15</v>
      </c>
      <c r="X39" s="39">
        <f t="shared" si="25"/>
        <v>0.15</v>
      </c>
      <c r="Y39" s="39">
        <f t="shared" si="25"/>
        <v>0.15</v>
      </c>
      <c r="AD39" s="9" t="s">
        <v>18</v>
      </c>
      <c r="AE39" s="9" t="s">
        <v>19</v>
      </c>
      <c r="AF39" s="9" t="s">
        <v>20</v>
      </c>
      <c r="AG39" s="9" t="s">
        <v>21</v>
      </c>
      <c r="AH39" s="9" t="s">
        <v>22</v>
      </c>
      <c r="AI39" s="9" t="s">
        <v>23</v>
      </c>
    </row>
    <row r="40" spans="3:35" ht="17.25" customHeight="1" x14ac:dyDescent="0.25">
      <c r="D40" s="23" t="s">
        <v>26</v>
      </c>
      <c r="E40" s="23" t="s">
        <v>27</v>
      </c>
      <c r="F40" s="24" t="s">
        <v>66</v>
      </c>
      <c r="G40" s="25" t="s">
        <v>32</v>
      </c>
      <c r="H40" s="23">
        <v>-15</v>
      </c>
      <c r="I40" s="26" t="s">
        <v>67</v>
      </c>
      <c r="J40" s="26" t="s">
        <v>34</v>
      </c>
      <c r="K40" s="27">
        <f t="shared" si="0"/>
        <v>1</v>
      </c>
      <c r="L40" s="28" t="s">
        <v>28</v>
      </c>
      <c r="M40" s="29" t="s">
        <v>28</v>
      </c>
      <c r="N40" s="54">
        <v>1</v>
      </c>
      <c r="O40" s="55">
        <v>1</v>
      </c>
      <c r="P40" s="55">
        <v>1</v>
      </c>
      <c r="Q40" s="55">
        <v>1</v>
      </c>
      <c r="R40" s="55">
        <v>1</v>
      </c>
      <c r="S40" s="55">
        <v>1</v>
      </c>
      <c r="T40" s="55">
        <v>1</v>
      </c>
      <c r="U40" s="55">
        <v>1</v>
      </c>
      <c r="V40" s="55">
        <v>1</v>
      </c>
      <c r="W40" s="55">
        <v>1</v>
      </c>
      <c r="X40" s="55">
        <v>1</v>
      </c>
      <c r="Y40" s="55">
        <v>1</v>
      </c>
      <c r="AD40" s="56">
        <v>0</v>
      </c>
      <c r="AE40" s="56">
        <v>0</v>
      </c>
      <c r="AF40" s="56">
        <v>0.05</v>
      </c>
      <c r="AG40" s="56">
        <v>7.0000000000000007E-2</v>
      </c>
      <c r="AH40" s="56">
        <v>0.1</v>
      </c>
      <c r="AI40" s="56">
        <v>0</v>
      </c>
    </row>
    <row r="41" spans="3:35" ht="17.25" customHeight="1" x14ac:dyDescent="0.25">
      <c r="D41" s="32" t="s">
        <v>26</v>
      </c>
      <c r="E41" s="32" t="s">
        <v>27</v>
      </c>
      <c r="F41" s="33" t="s">
        <v>66</v>
      </c>
      <c r="G41" s="34" t="s">
        <v>32</v>
      </c>
      <c r="H41" s="32">
        <v>-15</v>
      </c>
      <c r="I41" s="35" t="s">
        <v>67</v>
      </c>
      <c r="J41" s="35" t="s">
        <v>35</v>
      </c>
      <c r="K41" s="36">
        <f t="shared" si="0"/>
        <v>4.9999999999999992E-3</v>
      </c>
      <c r="L41" s="35" t="s">
        <v>36</v>
      </c>
      <c r="M41" s="37">
        <f>10*(5*6)/10^3</f>
        <v>0.3</v>
      </c>
      <c r="N41" s="38">
        <f>ROUND(0.5%*N40,4)</f>
        <v>5.0000000000000001E-3</v>
      </c>
      <c r="O41" s="39">
        <f t="shared" ref="O41:Y41" si="26">ROUND(0.5%*O40,4)</f>
        <v>5.0000000000000001E-3</v>
      </c>
      <c r="P41" s="39">
        <f t="shared" si="26"/>
        <v>5.0000000000000001E-3</v>
      </c>
      <c r="Q41" s="39">
        <f t="shared" si="26"/>
        <v>5.0000000000000001E-3</v>
      </c>
      <c r="R41" s="39">
        <f t="shared" si="26"/>
        <v>5.0000000000000001E-3</v>
      </c>
      <c r="S41" s="39">
        <f t="shared" si="26"/>
        <v>5.0000000000000001E-3</v>
      </c>
      <c r="T41" s="39">
        <f t="shared" si="26"/>
        <v>5.0000000000000001E-3</v>
      </c>
      <c r="U41" s="39">
        <f t="shared" si="26"/>
        <v>5.0000000000000001E-3</v>
      </c>
      <c r="V41" s="39">
        <f t="shared" si="26"/>
        <v>5.0000000000000001E-3</v>
      </c>
      <c r="W41" s="39">
        <f t="shared" si="26"/>
        <v>5.0000000000000001E-3</v>
      </c>
      <c r="X41" s="39">
        <f t="shared" si="26"/>
        <v>5.0000000000000001E-3</v>
      </c>
      <c r="Y41" s="39">
        <f t="shared" si="26"/>
        <v>5.0000000000000001E-3</v>
      </c>
      <c r="AC41" s="57" t="s">
        <v>68</v>
      </c>
      <c r="AD41" s="58">
        <f>SUM(R16,R20,R25,R30)-(1-AD40)</f>
        <v>0</v>
      </c>
      <c r="AE41" s="58">
        <f t="shared" ref="AE41:AI41" si="27">SUM(S16,S20,S25,S30)-(1-AE40)</f>
        <v>0</v>
      </c>
      <c r="AF41" s="58">
        <f t="shared" si="27"/>
        <v>0</v>
      </c>
      <c r="AG41" s="58">
        <f t="shared" si="27"/>
        <v>0</v>
      </c>
      <c r="AH41" s="58">
        <f t="shared" si="27"/>
        <v>0</v>
      </c>
      <c r="AI41" s="58">
        <f t="shared" si="27"/>
        <v>0</v>
      </c>
    </row>
    <row r="42" spans="3:35" ht="17.25" customHeight="1" x14ac:dyDescent="0.25">
      <c r="D42" s="32" t="s">
        <v>26</v>
      </c>
      <c r="E42" s="32" t="s">
        <v>27</v>
      </c>
      <c r="F42" s="33" t="s">
        <v>66</v>
      </c>
      <c r="G42" s="34" t="s">
        <v>32</v>
      </c>
      <c r="H42" s="32">
        <v>-15</v>
      </c>
      <c r="I42" s="35" t="s">
        <v>67</v>
      </c>
      <c r="J42" s="35" t="s">
        <v>35</v>
      </c>
      <c r="K42" s="36">
        <f t="shared" si="0"/>
        <v>0.60833333333333328</v>
      </c>
      <c r="L42" s="35" t="s">
        <v>37</v>
      </c>
      <c r="M42" s="37">
        <v>8</v>
      </c>
      <c r="N42" s="59">
        <v>0.2</v>
      </c>
      <c r="O42" s="60">
        <v>0.3</v>
      </c>
      <c r="P42" s="60">
        <v>0.4</v>
      </c>
      <c r="Q42" s="60">
        <v>0.5</v>
      </c>
      <c r="R42" s="60">
        <v>0.7</v>
      </c>
      <c r="S42" s="60">
        <v>0.8</v>
      </c>
      <c r="T42" s="60">
        <v>0.9</v>
      </c>
      <c r="U42" s="60">
        <v>0.9</v>
      </c>
      <c r="V42" s="60">
        <v>0.9</v>
      </c>
      <c r="W42" s="60">
        <v>0.7</v>
      </c>
      <c r="X42" s="60">
        <v>0.6</v>
      </c>
      <c r="Y42" s="60">
        <v>0.4</v>
      </c>
      <c r="AC42" s="57" t="s">
        <v>69</v>
      </c>
      <c r="AD42" s="61">
        <f>AVERAGE(R60/R56,R68/R64,R76/R72)-AD40</f>
        <v>0</v>
      </c>
      <c r="AE42" s="61">
        <f t="shared" ref="AE42:AI42" si="28">AVERAGE(S60/S56,S68/S64,S76/S72)-AE40</f>
        <v>0</v>
      </c>
      <c r="AF42" s="61">
        <f t="shared" si="28"/>
        <v>-1.3601882349057799E-2</v>
      </c>
      <c r="AG42" s="61">
        <f t="shared" si="28"/>
        <v>8.1339829776433947E-3</v>
      </c>
      <c r="AH42" s="61">
        <f t="shared" si="28"/>
        <v>-1.9776812294948487E-4</v>
      </c>
      <c r="AI42" s="61">
        <f t="shared" si="28"/>
        <v>0</v>
      </c>
    </row>
    <row r="43" spans="3:35" ht="17.25" customHeight="1" x14ac:dyDescent="0.25">
      <c r="D43" s="32" t="s">
        <v>26</v>
      </c>
      <c r="E43" s="32" t="s">
        <v>27</v>
      </c>
      <c r="F43" s="33" t="s">
        <v>66</v>
      </c>
      <c r="G43" s="34" t="s">
        <v>32</v>
      </c>
      <c r="H43" s="32">
        <v>-15</v>
      </c>
      <c r="I43" s="35" t="s">
        <v>67</v>
      </c>
      <c r="J43" s="35" t="s">
        <v>35</v>
      </c>
      <c r="K43" s="36">
        <f t="shared" si="0"/>
        <v>0.38666666666666666</v>
      </c>
      <c r="L43" s="35" t="s">
        <v>38</v>
      </c>
      <c r="M43" s="37">
        <v>8</v>
      </c>
      <c r="N43" s="59">
        <f>N40-SUM(N41:N42)</f>
        <v>0.79499999999999993</v>
      </c>
      <c r="O43" s="60">
        <f t="shared" ref="O43" si="29">O40-SUM(O41:O42)</f>
        <v>0.69500000000000006</v>
      </c>
      <c r="P43" s="60">
        <f t="shared" ref="P43:Y43" si="30">P40-SUM(P41:P42)</f>
        <v>0.59499999999999997</v>
      </c>
      <c r="Q43" s="60">
        <f t="shared" si="30"/>
        <v>0.495</v>
      </c>
      <c r="R43" s="60">
        <f t="shared" si="30"/>
        <v>0.29500000000000004</v>
      </c>
      <c r="S43" s="60">
        <f t="shared" si="30"/>
        <v>0.19499999999999995</v>
      </c>
      <c r="T43" s="60">
        <f t="shared" si="30"/>
        <v>9.4999999999999973E-2</v>
      </c>
      <c r="U43" s="60">
        <f t="shared" si="30"/>
        <v>9.4999999999999973E-2</v>
      </c>
      <c r="V43" s="60">
        <f t="shared" si="30"/>
        <v>9.4999999999999973E-2</v>
      </c>
      <c r="W43" s="60">
        <f t="shared" si="30"/>
        <v>0.29500000000000004</v>
      </c>
      <c r="X43" s="60">
        <f t="shared" si="30"/>
        <v>0.39500000000000002</v>
      </c>
      <c r="Y43" s="60">
        <f t="shared" si="30"/>
        <v>0.59499999999999997</v>
      </c>
    </row>
    <row r="44" spans="3:35" ht="17.25" customHeight="1" x14ac:dyDescent="0.25">
      <c r="D44" s="62" t="s">
        <v>26</v>
      </c>
      <c r="E44" s="62" t="s">
        <v>27</v>
      </c>
      <c r="F44" s="63" t="s">
        <v>70</v>
      </c>
      <c r="G44" s="64" t="s">
        <v>32</v>
      </c>
      <c r="H44" s="62">
        <v>-15</v>
      </c>
      <c r="I44" s="65" t="s">
        <v>71</v>
      </c>
      <c r="J44" s="65" t="s">
        <v>34</v>
      </c>
      <c r="K44" s="27">
        <f t="shared" si="0"/>
        <v>0.17249999999999999</v>
      </c>
      <c r="L44" s="66" t="s">
        <v>28</v>
      </c>
      <c r="M44" s="67" t="s">
        <v>28</v>
      </c>
      <c r="N44" s="68">
        <v>0.14000000000000001</v>
      </c>
      <c r="O44" s="69">
        <v>0.12</v>
      </c>
      <c r="P44" s="69">
        <v>0.11</v>
      </c>
      <c r="Q44" s="69">
        <v>0.14000000000000001</v>
      </c>
      <c r="R44" s="69">
        <v>0.14000000000000001</v>
      </c>
      <c r="S44" s="69">
        <v>0.19</v>
      </c>
      <c r="T44" s="69">
        <v>0.21</v>
      </c>
      <c r="U44" s="69">
        <v>0.23</v>
      </c>
      <c r="V44" s="69">
        <v>0.23</v>
      </c>
      <c r="W44" s="69">
        <v>0.19</v>
      </c>
      <c r="X44" s="69">
        <v>0.18</v>
      </c>
      <c r="Y44" s="69">
        <v>0.19</v>
      </c>
    </row>
    <row r="45" spans="3:35" ht="17.25" customHeight="1" x14ac:dyDescent="0.25">
      <c r="D45" s="62" t="s">
        <v>26</v>
      </c>
      <c r="E45" s="62" t="s">
        <v>27</v>
      </c>
      <c r="F45" s="63" t="s">
        <v>72</v>
      </c>
      <c r="G45" s="64" t="s">
        <v>32</v>
      </c>
      <c r="H45" s="62">
        <v>-15</v>
      </c>
      <c r="I45" s="65" t="s">
        <v>73</v>
      </c>
      <c r="J45" s="65" t="s">
        <v>34</v>
      </c>
      <c r="K45" s="27">
        <f t="shared" si="0"/>
        <v>4.9999999999999996E-2</v>
      </c>
      <c r="L45" s="66" t="s">
        <v>28</v>
      </c>
      <c r="M45" s="67" t="s">
        <v>28</v>
      </c>
      <c r="N45" s="68">
        <v>0.05</v>
      </c>
      <c r="O45" s="69">
        <v>0.05</v>
      </c>
      <c r="P45" s="69">
        <v>0.05</v>
      </c>
      <c r="Q45" s="69">
        <v>0.05</v>
      </c>
      <c r="R45" s="69">
        <v>0.05</v>
      </c>
      <c r="S45" s="69">
        <v>0.05</v>
      </c>
      <c r="T45" s="69">
        <v>0.05</v>
      </c>
      <c r="U45" s="69">
        <v>0.05</v>
      </c>
      <c r="V45" s="69">
        <v>0.05</v>
      </c>
      <c r="W45" s="69">
        <v>0.05</v>
      </c>
      <c r="X45" s="69">
        <v>0.05</v>
      </c>
      <c r="Y45" s="69">
        <v>0.05</v>
      </c>
    </row>
    <row r="46" spans="3:35" ht="17.25" customHeight="1" x14ac:dyDescent="0.25">
      <c r="C46" s="70"/>
      <c r="D46" s="62" t="s">
        <v>26</v>
      </c>
      <c r="E46" s="62" t="s">
        <v>27</v>
      </c>
      <c r="F46" s="63" t="s">
        <v>72</v>
      </c>
      <c r="G46" s="64" t="s">
        <v>32</v>
      </c>
      <c r="H46" s="62">
        <v>-15</v>
      </c>
      <c r="I46" s="65" t="s">
        <v>74</v>
      </c>
      <c r="J46" s="65" t="s">
        <v>34</v>
      </c>
      <c r="K46" s="27">
        <f t="shared" si="0"/>
        <v>5.7500000000000002E-2</v>
      </c>
      <c r="L46" s="66" t="s">
        <v>28</v>
      </c>
      <c r="M46" s="67" t="s">
        <v>28</v>
      </c>
      <c r="N46" s="68">
        <v>0.08</v>
      </c>
      <c r="O46" s="69">
        <v>0.08</v>
      </c>
      <c r="P46" s="69">
        <v>0.08</v>
      </c>
      <c r="Q46" s="69">
        <f>ROUND(8%*65%,2)</f>
        <v>0.05</v>
      </c>
      <c r="R46" s="69">
        <f t="shared" ref="R46:Y46" si="31">ROUND(8%*65%,2)</f>
        <v>0.05</v>
      </c>
      <c r="S46" s="69">
        <f t="shared" si="31"/>
        <v>0.05</v>
      </c>
      <c r="T46" s="69">
        <f t="shared" si="31"/>
        <v>0.05</v>
      </c>
      <c r="U46" s="69">
        <f t="shared" si="31"/>
        <v>0.05</v>
      </c>
      <c r="V46" s="69">
        <f t="shared" si="31"/>
        <v>0.05</v>
      </c>
      <c r="W46" s="69">
        <f t="shared" si="31"/>
        <v>0.05</v>
      </c>
      <c r="X46" s="69">
        <f t="shared" si="31"/>
        <v>0.05</v>
      </c>
      <c r="Y46" s="69">
        <f t="shared" si="31"/>
        <v>0.05</v>
      </c>
      <c r="Z46" s="56"/>
    </row>
    <row r="47" spans="3:35" ht="17.25" customHeight="1" x14ac:dyDescent="0.25">
      <c r="D47" s="62" t="s">
        <v>26</v>
      </c>
      <c r="E47" s="62" t="s">
        <v>27</v>
      </c>
      <c r="F47" s="63" t="s">
        <v>75</v>
      </c>
      <c r="G47" s="64" t="s">
        <v>32</v>
      </c>
      <c r="H47" s="62">
        <v>-15</v>
      </c>
      <c r="I47" s="65" t="s">
        <v>76</v>
      </c>
      <c r="J47" s="65" t="s">
        <v>34</v>
      </c>
      <c r="K47" s="27">
        <f>IFERROR(AVERAGE(N47:Y47),"n/a")</f>
        <v>0.49913918141536878</v>
      </c>
      <c r="L47" s="66" t="s">
        <v>28</v>
      </c>
      <c r="M47" s="67" t="s">
        <v>28</v>
      </c>
      <c r="N47" s="68">
        <v>0.45007484448734175</v>
      </c>
      <c r="O47" s="69">
        <v>0.3563849551064559</v>
      </c>
      <c r="P47" s="69">
        <v>0.2946739513540278</v>
      </c>
      <c r="Q47" s="69">
        <v>0.43304989182692005</v>
      </c>
      <c r="R47" s="69">
        <v>0.51129624317773559</v>
      </c>
      <c r="S47" s="69">
        <v>0.5493502304007114</v>
      </c>
      <c r="T47" s="69">
        <v>0.58902406298298216</v>
      </c>
      <c r="U47" s="69">
        <v>0.67685182849330361</v>
      </c>
      <c r="V47" s="69">
        <v>0.67691682330185243</v>
      </c>
      <c r="W47" s="69">
        <v>0.54092193891430174</v>
      </c>
      <c r="X47" s="69">
        <v>0.44223214720939175</v>
      </c>
      <c r="Y47" s="69">
        <v>0.46889325972940105</v>
      </c>
    </row>
    <row r="48" spans="3:35" ht="17.25" customHeight="1" x14ac:dyDescent="0.25">
      <c r="D48" s="71" t="s">
        <v>26</v>
      </c>
      <c r="E48" s="71" t="s">
        <v>27</v>
      </c>
      <c r="F48" s="18" t="s">
        <v>28</v>
      </c>
      <c r="G48" s="19" t="s">
        <v>77</v>
      </c>
      <c r="H48" s="71" t="s">
        <v>28</v>
      </c>
      <c r="I48" s="20" t="s">
        <v>28</v>
      </c>
      <c r="J48" s="20" t="s">
        <v>28</v>
      </c>
      <c r="K48" s="17" t="str">
        <f t="shared" si="0"/>
        <v>n/a</v>
      </c>
      <c r="L48" s="20" t="s">
        <v>28</v>
      </c>
      <c r="M48" s="21" t="s">
        <v>28</v>
      </c>
      <c r="N48" s="22" t="s">
        <v>28</v>
      </c>
      <c r="O48" s="17" t="s">
        <v>28</v>
      </c>
      <c r="P48" s="17" t="s">
        <v>28</v>
      </c>
      <c r="Q48" s="17" t="s">
        <v>28</v>
      </c>
      <c r="R48" s="17" t="s">
        <v>28</v>
      </c>
      <c r="S48" s="17" t="s">
        <v>28</v>
      </c>
      <c r="T48" s="17" t="s">
        <v>28</v>
      </c>
      <c r="U48" s="17" t="s">
        <v>28</v>
      </c>
      <c r="V48" s="17" t="s">
        <v>28</v>
      </c>
      <c r="W48" s="17" t="s">
        <v>28</v>
      </c>
      <c r="X48" s="17" t="s">
        <v>28</v>
      </c>
      <c r="Y48" s="17" t="s">
        <v>28</v>
      </c>
    </row>
    <row r="49" spans="4:37" ht="17.25" customHeight="1" x14ac:dyDescent="0.25">
      <c r="D49" s="23" t="s">
        <v>26</v>
      </c>
      <c r="E49" s="23" t="s">
        <v>27</v>
      </c>
      <c r="F49" s="24" t="s">
        <v>78</v>
      </c>
      <c r="G49" s="25" t="s">
        <v>32</v>
      </c>
      <c r="H49" s="23">
        <v>-10</v>
      </c>
      <c r="I49" s="26" t="s">
        <v>79</v>
      </c>
      <c r="J49" s="26" t="s">
        <v>34</v>
      </c>
      <c r="K49" s="27">
        <f t="shared" si="0"/>
        <v>1</v>
      </c>
      <c r="L49" s="26" t="s">
        <v>28</v>
      </c>
      <c r="M49" s="72" t="s">
        <v>28</v>
      </c>
      <c r="N49" s="30">
        <v>1</v>
      </c>
      <c r="O49" s="31">
        <v>1</v>
      </c>
      <c r="P49" s="31">
        <v>1</v>
      </c>
      <c r="Q49" s="31">
        <v>1</v>
      </c>
      <c r="R49" s="31">
        <v>1</v>
      </c>
      <c r="S49" s="31">
        <v>1</v>
      </c>
      <c r="T49" s="31">
        <v>1</v>
      </c>
      <c r="U49" s="31">
        <v>1</v>
      </c>
      <c r="V49" s="31">
        <v>1</v>
      </c>
      <c r="W49" s="31">
        <v>1</v>
      </c>
      <c r="X49" s="31">
        <v>1</v>
      </c>
      <c r="Y49" s="31">
        <v>1</v>
      </c>
    </row>
    <row r="50" spans="4:37" ht="17.25" customHeight="1" x14ac:dyDescent="0.25">
      <c r="D50" s="23" t="s">
        <v>26</v>
      </c>
      <c r="E50" s="23" t="s">
        <v>27</v>
      </c>
      <c r="F50" s="24" t="s">
        <v>80</v>
      </c>
      <c r="G50" s="25" t="s">
        <v>32</v>
      </c>
      <c r="H50" s="23">
        <v>-10</v>
      </c>
      <c r="I50" s="26" t="s">
        <v>81</v>
      </c>
      <c r="J50" s="26" t="s">
        <v>34</v>
      </c>
      <c r="K50" s="27">
        <f t="shared" si="0"/>
        <v>4.9999999999999996E-2</v>
      </c>
      <c r="L50" s="26" t="s">
        <v>28</v>
      </c>
      <c r="M50" s="72" t="s">
        <v>28</v>
      </c>
      <c r="N50" s="30">
        <v>0.05</v>
      </c>
      <c r="O50" s="31">
        <v>0.05</v>
      </c>
      <c r="P50" s="31">
        <v>0.05</v>
      </c>
      <c r="Q50" s="31">
        <v>0.05</v>
      </c>
      <c r="R50" s="31">
        <v>0.05</v>
      </c>
      <c r="S50" s="31">
        <v>0.05</v>
      </c>
      <c r="T50" s="31">
        <v>0.05</v>
      </c>
      <c r="U50" s="31">
        <v>0.05</v>
      </c>
      <c r="V50" s="31">
        <v>0.05</v>
      </c>
      <c r="W50" s="31">
        <v>0.05</v>
      </c>
      <c r="X50" s="31">
        <v>0.05</v>
      </c>
      <c r="Y50" s="31">
        <v>0.05</v>
      </c>
    </row>
    <row r="51" spans="4:37" ht="17.25" customHeight="1" x14ac:dyDescent="0.25">
      <c r="D51" s="32" t="s">
        <v>26</v>
      </c>
      <c r="E51" s="32" t="s">
        <v>27</v>
      </c>
      <c r="F51" s="33" t="s">
        <v>80</v>
      </c>
      <c r="G51" s="34" t="s">
        <v>32</v>
      </c>
      <c r="H51" s="32">
        <v>-10</v>
      </c>
      <c r="I51" s="35" t="s">
        <v>81</v>
      </c>
      <c r="J51" s="35" t="s">
        <v>35</v>
      </c>
      <c r="K51" s="36">
        <f t="shared" si="0"/>
        <v>4.9999999999999996E-2</v>
      </c>
      <c r="L51" s="35" t="s">
        <v>82</v>
      </c>
      <c r="M51" s="37">
        <v>340</v>
      </c>
      <c r="N51" s="44">
        <f>N50</f>
        <v>0.05</v>
      </c>
      <c r="O51" s="39">
        <f t="shared" ref="O51:Y55" si="32">O50</f>
        <v>0.05</v>
      </c>
      <c r="P51" s="39">
        <f t="shared" si="32"/>
        <v>0.05</v>
      </c>
      <c r="Q51" s="39">
        <f t="shared" si="32"/>
        <v>0.05</v>
      </c>
      <c r="R51" s="39">
        <f t="shared" si="32"/>
        <v>0.05</v>
      </c>
      <c r="S51" s="39">
        <f t="shared" si="32"/>
        <v>0.05</v>
      </c>
      <c r="T51" s="39">
        <f t="shared" si="32"/>
        <v>0.05</v>
      </c>
      <c r="U51" s="39">
        <f t="shared" si="32"/>
        <v>0.05</v>
      </c>
      <c r="V51" s="39">
        <f t="shared" si="32"/>
        <v>0.05</v>
      </c>
      <c r="W51" s="39">
        <f t="shared" si="32"/>
        <v>0.05</v>
      </c>
      <c r="X51" s="39">
        <f t="shared" si="32"/>
        <v>0.05</v>
      </c>
      <c r="Y51" s="39">
        <f t="shared" si="32"/>
        <v>0.05</v>
      </c>
    </row>
    <row r="52" spans="4:37" x14ac:dyDescent="0.25">
      <c r="D52" s="62" t="s">
        <v>26</v>
      </c>
      <c r="E52" s="62" t="s">
        <v>27</v>
      </c>
      <c r="F52" s="63" t="s">
        <v>80</v>
      </c>
      <c r="G52" s="64" t="s">
        <v>32</v>
      </c>
      <c r="H52" s="62">
        <v>-10</v>
      </c>
      <c r="I52" s="65" t="s">
        <v>83</v>
      </c>
      <c r="J52" s="65" t="s">
        <v>34</v>
      </c>
      <c r="K52" s="27">
        <f t="shared" si="0"/>
        <v>0.64197535372914183</v>
      </c>
      <c r="L52" s="66" t="s">
        <v>28</v>
      </c>
      <c r="M52" s="67" t="s">
        <v>28</v>
      </c>
      <c r="N52" s="182">
        <f>IF(100%-N50-N54&lt;0,0,100%-N50-N54)*1.21596938567278</f>
        <v>0.77822040683057914</v>
      </c>
      <c r="O52" s="183">
        <f>IF(100%-O50-O54&lt;0,0,100%-O50-O54)*1.04308469202541</f>
        <v>0.53197319293295908</v>
      </c>
      <c r="P52" s="183">
        <f>IF(100%-P50-P54&lt;0,0,100%-P50-P54)*0.868264492268347</f>
        <v>0.53832398520637503</v>
      </c>
      <c r="Q52" s="183">
        <f>IF(100%-Q50-Q54&lt;0,0,100%-Q50-Q54)*1.3277338121686</f>
        <v>0.69042158232767203</v>
      </c>
      <c r="R52" s="183">
        <f>IF(100%-R50-R54&lt;0,0,100%-R50-R54)*1.31801664804209</f>
        <v>0.68536865698188687</v>
      </c>
      <c r="S52" s="183">
        <f>IF(100%-S50-S54&lt;0,0,100%-S50-S54)*1.31099514483558</f>
        <v>0.64238762096943414</v>
      </c>
      <c r="T52" s="183">
        <f>IF(100%-T50-T54&lt;0,0,100%-T50-T54)*1.28646943741114</f>
        <v>0.59177594120912436</v>
      </c>
      <c r="U52" s="183">
        <f>IF(100%-U50-U54&lt;0,0,100%-U50-U54)*1.71228487389115</f>
        <v>0.66779110081754833</v>
      </c>
      <c r="V52" s="183">
        <f>IF(100%-V50-V54&lt;0,0,100%-V50-V54)*1.71265365681358</f>
        <v>0.66793492615729599</v>
      </c>
      <c r="W52" s="183">
        <f>IF(100%-W50-W54&lt;0,0,100%-W50-W54)*1.275852188237</f>
        <v>0.63792609411849988</v>
      </c>
      <c r="X52" s="183">
        <f>IF(100%-X50-X54&lt;0,0,100%-X50-X54)*1.20902695184896</f>
        <v>0.61660374544296959</v>
      </c>
      <c r="Y52" s="183">
        <f>IF(100%-Y50-Y54&lt;0,0,100%-Y50-Y54)*1.33668773827624</f>
        <v>0.65497699175535762</v>
      </c>
    </row>
    <row r="53" spans="4:37" x14ac:dyDescent="0.25">
      <c r="D53" s="73" t="s">
        <v>26</v>
      </c>
      <c r="E53" s="73" t="s">
        <v>27</v>
      </c>
      <c r="F53" s="74" t="s">
        <v>80</v>
      </c>
      <c r="G53" s="75" t="s">
        <v>32</v>
      </c>
      <c r="H53" s="73">
        <v>-10</v>
      </c>
      <c r="I53" s="76" t="s">
        <v>83</v>
      </c>
      <c r="J53" s="76" t="s">
        <v>35</v>
      </c>
      <c r="K53" s="36">
        <f t="shared" si="0"/>
        <v>0.64197535372914183</v>
      </c>
      <c r="L53" s="76" t="s">
        <v>82</v>
      </c>
      <c r="M53" s="77">
        <v>340</v>
      </c>
      <c r="N53" s="44">
        <f>N52</f>
        <v>0.77822040683057914</v>
      </c>
      <c r="O53" s="39">
        <f t="shared" si="32"/>
        <v>0.53197319293295908</v>
      </c>
      <c r="P53" s="39">
        <f t="shared" si="32"/>
        <v>0.53832398520637503</v>
      </c>
      <c r="Q53" s="39">
        <f t="shared" si="32"/>
        <v>0.69042158232767203</v>
      </c>
      <c r="R53" s="39">
        <f t="shared" si="32"/>
        <v>0.68536865698188687</v>
      </c>
      <c r="S53" s="39">
        <f t="shared" si="32"/>
        <v>0.64238762096943414</v>
      </c>
      <c r="T53" s="39">
        <f t="shared" si="32"/>
        <v>0.59177594120912436</v>
      </c>
      <c r="U53" s="39">
        <f t="shared" si="32"/>
        <v>0.66779110081754833</v>
      </c>
      <c r="V53" s="39">
        <f t="shared" si="32"/>
        <v>0.66793492615729599</v>
      </c>
      <c r="W53" s="39">
        <f t="shared" si="32"/>
        <v>0.63792609411849988</v>
      </c>
      <c r="X53" s="39">
        <f t="shared" si="32"/>
        <v>0.61660374544296959</v>
      </c>
      <c r="Y53" s="39">
        <f t="shared" si="32"/>
        <v>0.65497699175535762</v>
      </c>
    </row>
    <row r="54" spans="4:37" ht="17.25" customHeight="1" x14ac:dyDescent="0.25">
      <c r="D54" s="62" t="s">
        <v>26</v>
      </c>
      <c r="E54" s="62" t="s">
        <v>27</v>
      </c>
      <c r="F54" s="63" t="s">
        <v>80</v>
      </c>
      <c r="G54" s="64" t="s">
        <v>32</v>
      </c>
      <c r="H54" s="62">
        <v>-10</v>
      </c>
      <c r="I54" s="65" t="s">
        <v>84</v>
      </c>
      <c r="J54" s="65" t="s">
        <v>34</v>
      </c>
      <c r="K54" s="27">
        <f t="shared" si="0"/>
        <v>0.44666666666666671</v>
      </c>
      <c r="L54" s="66" t="s">
        <v>28</v>
      </c>
      <c r="M54" s="67" t="s">
        <v>28</v>
      </c>
      <c r="N54" s="68">
        <v>0.31</v>
      </c>
      <c r="O54" s="69">
        <v>0.44</v>
      </c>
      <c r="P54" s="69">
        <v>0.33</v>
      </c>
      <c r="Q54" s="69">
        <v>0.43</v>
      </c>
      <c r="R54" s="69">
        <v>0.43</v>
      </c>
      <c r="S54" s="69">
        <v>0.46</v>
      </c>
      <c r="T54" s="69">
        <v>0.49</v>
      </c>
      <c r="U54" s="69">
        <v>0.56000000000000005</v>
      </c>
      <c r="V54" s="69">
        <v>0.56000000000000005</v>
      </c>
      <c r="W54" s="69">
        <v>0.45</v>
      </c>
      <c r="X54" s="69">
        <v>0.44</v>
      </c>
      <c r="Y54" s="69">
        <v>0.46</v>
      </c>
    </row>
    <row r="55" spans="4:37" ht="17.25" customHeight="1" x14ac:dyDescent="0.25">
      <c r="D55" s="73" t="s">
        <v>26</v>
      </c>
      <c r="E55" s="73" t="s">
        <v>27</v>
      </c>
      <c r="F55" s="74" t="s">
        <v>80</v>
      </c>
      <c r="G55" s="75" t="s">
        <v>32</v>
      </c>
      <c r="H55" s="73">
        <v>-10</v>
      </c>
      <c r="I55" s="76" t="s">
        <v>84</v>
      </c>
      <c r="J55" s="76" t="s">
        <v>35</v>
      </c>
      <c r="K55" s="36">
        <f t="shared" si="0"/>
        <v>0.44666666666666671</v>
      </c>
      <c r="L55" s="76" t="s">
        <v>82</v>
      </c>
      <c r="M55" s="77">
        <v>340</v>
      </c>
      <c r="N55" s="44">
        <f>N54</f>
        <v>0.31</v>
      </c>
      <c r="O55" s="39">
        <f t="shared" si="32"/>
        <v>0.44</v>
      </c>
      <c r="P55" s="39">
        <f t="shared" si="32"/>
        <v>0.33</v>
      </c>
      <c r="Q55" s="39">
        <f t="shared" si="32"/>
        <v>0.43</v>
      </c>
      <c r="R55" s="39">
        <f t="shared" si="32"/>
        <v>0.43</v>
      </c>
      <c r="S55" s="39">
        <f t="shared" si="32"/>
        <v>0.46</v>
      </c>
      <c r="T55" s="39">
        <f t="shared" si="32"/>
        <v>0.49</v>
      </c>
      <c r="U55" s="39">
        <f t="shared" si="32"/>
        <v>0.56000000000000005</v>
      </c>
      <c r="V55" s="39">
        <f t="shared" si="32"/>
        <v>0.56000000000000005</v>
      </c>
      <c r="W55" s="39">
        <f t="shared" si="32"/>
        <v>0.45</v>
      </c>
      <c r="X55" s="39">
        <f t="shared" si="32"/>
        <v>0.44</v>
      </c>
      <c r="Y55" s="39">
        <f t="shared" si="32"/>
        <v>0.46</v>
      </c>
    </row>
    <row r="56" spans="4:37" ht="17.25" customHeight="1" x14ac:dyDescent="0.25">
      <c r="D56" s="78" t="s">
        <v>26</v>
      </c>
      <c r="E56" s="78" t="s">
        <v>27</v>
      </c>
      <c r="F56" s="79" t="s">
        <v>85</v>
      </c>
      <c r="G56" s="80" t="s">
        <v>32</v>
      </c>
      <c r="H56" s="78">
        <v>-5</v>
      </c>
      <c r="I56" s="66" t="s">
        <v>86</v>
      </c>
      <c r="J56" s="66" t="s">
        <v>34</v>
      </c>
      <c r="K56" s="27">
        <f t="shared" si="0"/>
        <v>0.33348088842434237</v>
      </c>
      <c r="L56" s="66" t="s">
        <v>28</v>
      </c>
      <c r="M56" s="67" t="s">
        <v>28</v>
      </c>
      <c r="N56" s="68">
        <f>34.8958694901652%*52%</f>
        <v>0.18145852134885904</v>
      </c>
      <c r="O56" s="69">
        <v>0.27729180483910232</v>
      </c>
      <c r="P56" s="69">
        <v>0.29447665510673066</v>
      </c>
      <c r="Q56" s="69">
        <v>0.30521449231336528</v>
      </c>
      <c r="R56" s="69">
        <v>0.3147230744151982</v>
      </c>
      <c r="S56" s="69">
        <v>0.34331597561720734</v>
      </c>
      <c r="T56" s="69">
        <v>0.35886468806617478</v>
      </c>
      <c r="U56" s="69">
        <v>0.40987449738602016</v>
      </c>
      <c r="V56" s="69">
        <v>0.41980539250841709</v>
      </c>
      <c r="W56" s="69">
        <v>0.37646446915659149</v>
      </c>
      <c r="X56" s="69">
        <v>0.35804037559226293</v>
      </c>
      <c r="Y56" s="69">
        <v>0.36224071474217906</v>
      </c>
      <c r="AK56" s="81" t="s">
        <v>87</v>
      </c>
    </row>
    <row r="57" spans="4:37" ht="17.25" customHeight="1" x14ac:dyDescent="0.25">
      <c r="D57" s="82" t="s">
        <v>26</v>
      </c>
      <c r="E57" s="82" t="s">
        <v>27</v>
      </c>
      <c r="F57" s="83" t="s">
        <v>85</v>
      </c>
      <c r="G57" s="84" t="s">
        <v>32</v>
      </c>
      <c r="H57" s="82">
        <v>-5</v>
      </c>
      <c r="I57" s="85" t="s">
        <v>86</v>
      </c>
      <c r="J57" s="85" t="s">
        <v>35</v>
      </c>
      <c r="K57" s="36">
        <f t="shared" si="0"/>
        <v>0.33348088842434237</v>
      </c>
      <c r="L57" s="85" t="s">
        <v>88</v>
      </c>
      <c r="M57" s="86">
        <v>0.3</v>
      </c>
      <c r="N57" s="87">
        <f>N56</f>
        <v>0.18145852134885904</v>
      </c>
      <c r="O57" s="88">
        <f t="shared" ref="O57:Y57" si="33">O56</f>
        <v>0.27729180483910232</v>
      </c>
      <c r="P57" s="88">
        <f t="shared" si="33"/>
        <v>0.29447665510673066</v>
      </c>
      <c r="Q57" s="88">
        <f t="shared" si="33"/>
        <v>0.30521449231336528</v>
      </c>
      <c r="R57" s="88">
        <f t="shared" si="33"/>
        <v>0.3147230744151982</v>
      </c>
      <c r="S57" s="88">
        <f t="shared" si="33"/>
        <v>0.34331597561720734</v>
      </c>
      <c r="T57" s="88">
        <f t="shared" si="33"/>
        <v>0.35886468806617478</v>
      </c>
      <c r="U57" s="88">
        <f t="shared" si="33"/>
        <v>0.40987449738602016</v>
      </c>
      <c r="V57" s="88">
        <f t="shared" si="33"/>
        <v>0.41980539250841709</v>
      </c>
      <c r="W57" s="88">
        <f t="shared" si="33"/>
        <v>0.37646446915659149</v>
      </c>
      <c r="X57" s="88">
        <f t="shared" si="33"/>
        <v>0.35804037559226293</v>
      </c>
      <c r="Y57" s="88">
        <f t="shared" si="33"/>
        <v>0.36224071474217906</v>
      </c>
    </row>
    <row r="58" spans="4:37" ht="17.25" customHeight="1" x14ac:dyDescent="0.25">
      <c r="D58" s="82" t="s">
        <v>26</v>
      </c>
      <c r="E58" s="82" t="s">
        <v>27</v>
      </c>
      <c r="F58" s="83" t="s">
        <v>85</v>
      </c>
      <c r="G58" s="84" t="s">
        <v>32</v>
      </c>
      <c r="H58" s="82">
        <v>-5</v>
      </c>
      <c r="I58" s="85" t="s">
        <v>86</v>
      </c>
      <c r="J58" s="85" t="s">
        <v>35</v>
      </c>
      <c r="K58" s="36">
        <f t="shared" si="0"/>
        <v>0</v>
      </c>
      <c r="L58" s="85" t="s">
        <v>89</v>
      </c>
      <c r="M58" s="86">
        <v>3</v>
      </c>
      <c r="N58" s="87">
        <v>0</v>
      </c>
      <c r="O58" s="88">
        <v>0</v>
      </c>
      <c r="P58" s="88">
        <v>0</v>
      </c>
      <c r="Q58" s="88">
        <v>0</v>
      </c>
      <c r="R58" s="88">
        <v>0</v>
      </c>
      <c r="S58" s="88">
        <v>0</v>
      </c>
      <c r="T58" s="88">
        <v>0</v>
      </c>
      <c r="U58" s="88">
        <v>0</v>
      </c>
      <c r="V58" s="88">
        <v>0</v>
      </c>
      <c r="W58" s="88">
        <v>0</v>
      </c>
      <c r="X58" s="88">
        <v>0</v>
      </c>
      <c r="Y58" s="88">
        <v>0</v>
      </c>
    </row>
    <row r="59" spans="4:37" ht="17.25" customHeight="1" x14ac:dyDescent="0.25">
      <c r="D59" s="82" t="s">
        <v>26</v>
      </c>
      <c r="E59" s="82" t="s">
        <v>27</v>
      </c>
      <c r="F59" s="83" t="s">
        <v>85</v>
      </c>
      <c r="G59" s="84" t="s">
        <v>32</v>
      </c>
      <c r="H59" s="82">
        <v>-5</v>
      </c>
      <c r="I59" s="85" t="s">
        <v>86</v>
      </c>
      <c r="J59" s="85" t="s">
        <v>35</v>
      </c>
      <c r="K59" s="36">
        <f t="shared" si="0"/>
        <v>2.9166666666666671E-2</v>
      </c>
      <c r="L59" s="35" t="s">
        <v>90</v>
      </c>
      <c r="M59" s="37">
        <v>0.1</v>
      </c>
      <c r="N59" s="89">
        <f t="shared" ref="N59:S59" si="34">ROUND(20%*N56,2)</f>
        <v>0.04</v>
      </c>
      <c r="O59" s="90">
        <f t="shared" si="34"/>
        <v>0.06</v>
      </c>
      <c r="P59" s="90">
        <f t="shared" si="34"/>
        <v>0.06</v>
      </c>
      <c r="Q59" s="90">
        <f t="shared" si="34"/>
        <v>0.06</v>
      </c>
      <c r="R59" s="90">
        <f t="shared" si="34"/>
        <v>0.06</v>
      </c>
      <c r="S59" s="90">
        <f t="shared" si="34"/>
        <v>7.0000000000000007E-2</v>
      </c>
      <c r="T59" s="90">
        <v>0</v>
      </c>
      <c r="U59" s="90">
        <v>0</v>
      </c>
      <c r="V59" s="90">
        <v>0</v>
      </c>
      <c r="W59" s="90">
        <v>0</v>
      </c>
      <c r="X59" s="90">
        <v>0</v>
      </c>
      <c r="Y59" s="90">
        <v>0</v>
      </c>
    </row>
    <row r="60" spans="4:37" ht="17.25" customHeight="1" x14ac:dyDescent="0.25">
      <c r="D60" s="82" t="s">
        <v>26</v>
      </c>
      <c r="E60" s="82" t="s">
        <v>27</v>
      </c>
      <c r="F60" s="83" t="s">
        <v>85</v>
      </c>
      <c r="G60" s="84" t="s">
        <v>32</v>
      </c>
      <c r="H60" s="82">
        <v>-5</v>
      </c>
      <c r="I60" s="85" t="s">
        <v>86</v>
      </c>
      <c r="J60" s="85" t="s">
        <v>35</v>
      </c>
      <c r="K60" s="36">
        <f t="shared" si="0"/>
        <v>7.4999999999999997E-3</v>
      </c>
      <c r="L60" s="91" t="s">
        <v>54</v>
      </c>
      <c r="M60" s="92">
        <v>2.5</v>
      </c>
      <c r="N60" s="93">
        <v>0</v>
      </c>
      <c r="O60" s="46">
        <v>0</v>
      </c>
      <c r="P60" s="46">
        <v>0</v>
      </c>
      <c r="Q60" s="46">
        <v>0</v>
      </c>
      <c r="R60" s="94">
        <f>ROUND(AD40*R56,2)</f>
        <v>0</v>
      </c>
      <c r="S60" s="94">
        <f t="shared" ref="S60:W60" si="35">ROUND(AE40*S56,2)</f>
        <v>0</v>
      </c>
      <c r="T60" s="94">
        <f t="shared" si="35"/>
        <v>0.02</v>
      </c>
      <c r="U60" s="94">
        <f t="shared" si="35"/>
        <v>0.03</v>
      </c>
      <c r="V60" s="94">
        <f t="shared" si="35"/>
        <v>0.04</v>
      </c>
      <c r="W60" s="94">
        <f t="shared" si="35"/>
        <v>0</v>
      </c>
      <c r="X60" s="46">
        <v>0</v>
      </c>
      <c r="Y60" s="46">
        <v>0</v>
      </c>
    </row>
    <row r="61" spans="4:37" ht="17.25" customHeight="1" x14ac:dyDescent="0.25">
      <c r="D61" s="82" t="s">
        <v>26</v>
      </c>
      <c r="E61" s="82" t="s">
        <v>27</v>
      </c>
      <c r="F61" s="83" t="s">
        <v>85</v>
      </c>
      <c r="G61" s="84" t="s">
        <v>32</v>
      </c>
      <c r="H61" s="82">
        <v>-5</v>
      </c>
      <c r="I61" s="85" t="s">
        <v>86</v>
      </c>
      <c r="J61" s="85" t="s">
        <v>35</v>
      </c>
      <c r="K61" s="36">
        <f t="shared" si="0"/>
        <v>4.1666666666666666E-3</v>
      </c>
      <c r="L61" s="91" t="s">
        <v>55</v>
      </c>
      <c r="M61" s="92">
        <f>ROUND(0.5%*230,1)</f>
        <v>1.2</v>
      </c>
      <c r="N61" s="93">
        <f t="shared" ref="N61:Y61" si="36">SUM(N62:N63)</f>
        <v>0</v>
      </c>
      <c r="O61" s="46">
        <f t="shared" si="36"/>
        <v>0</v>
      </c>
      <c r="P61" s="46">
        <f t="shared" si="36"/>
        <v>0</v>
      </c>
      <c r="Q61" s="46">
        <f t="shared" si="36"/>
        <v>0</v>
      </c>
      <c r="R61" s="94">
        <f t="shared" si="36"/>
        <v>0</v>
      </c>
      <c r="S61" s="94">
        <f t="shared" si="36"/>
        <v>0</v>
      </c>
      <c r="T61" s="94">
        <f t="shared" si="36"/>
        <v>0.01</v>
      </c>
      <c r="U61" s="94">
        <f t="shared" si="36"/>
        <v>0.02</v>
      </c>
      <c r="V61" s="94">
        <f t="shared" si="36"/>
        <v>0.02</v>
      </c>
      <c r="W61" s="94">
        <f t="shared" ref="W61" si="37">SUM(W62:W63)</f>
        <v>0</v>
      </c>
      <c r="X61" s="46">
        <f t="shared" si="36"/>
        <v>0</v>
      </c>
      <c r="Y61" s="46">
        <f t="shared" si="36"/>
        <v>0</v>
      </c>
    </row>
    <row r="62" spans="4:37" ht="17.25" customHeight="1" x14ac:dyDescent="0.25">
      <c r="D62" s="82" t="s">
        <v>26</v>
      </c>
      <c r="E62" s="82" t="s">
        <v>27</v>
      </c>
      <c r="F62" s="83" t="s">
        <v>85</v>
      </c>
      <c r="G62" s="84" t="s">
        <v>32</v>
      </c>
      <c r="H62" s="82">
        <v>-5</v>
      </c>
      <c r="I62" s="85" t="s">
        <v>86</v>
      </c>
      <c r="J62" s="85" t="s">
        <v>35</v>
      </c>
      <c r="K62" s="36">
        <f t="shared" si="0"/>
        <v>0</v>
      </c>
      <c r="L62" s="91" t="s">
        <v>56</v>
      </c>
      <c r="M62" s="92">
        <v>0.1</v>
      </c>
      <c r="N62" s="93">
        <v>0</v>
      </c>
      <c r="O62" s="46">
        <v>0</v>
      </c>
      <c r="P62" s="46">
        <v>0</v>
      </c>
      <c r="Q62" s="46">
        <v>0</v>
      </c>
      <c r="R62" s="94">
        <v>0</v>
      </c>
      <c r="S62" s="94">
        <v>0</v>
      </c>
      <c r="T62" s="94">
        <v>0</v>
      </c>
      <c r="U62" s="94">
        <v>0</v>
      </c>
      <c r="V62" s="94">
        <v>0</v>
      </c>
      <c r="W62" s="94">
        <v>0</v>
      </c>
      <c r="X62" s="46">
        <v>0</v>
      </c>
      <c r="Y62" s="46">
        <v>0</v>
      </c>
    </row>
    <row r="63" spans="4:37" ht="17.25" customHeight="1" x14ac:dyDescent="0.25">
      <c r="D63" s="82" t="s">
        <v>26</v>
      </c>
      <c r="E63" s="82" t="s">
        <v>27</v>
      </c>
      <c r="F63" s="83" t="s">
        <v>85</v>
      </c>
      <c r="G63" s="84" t="s">
        <v>32</v>
      </c>
      <c r="H63" s="82">
        <v>-5</v>
      </c>
      <c r="I63" s="85" t="s">
        <v>86</v>
      </c>
      <c r="J63" s="85" t="s">
        <v>35</v>
      </c>
      <c r="K63" s="36">
        <f t="shared" si="0"/>
        <v>4.1666666666666666E-3</v>
      </c>
      <c r="L63" s="91" t="s">
        <v>51</v>
      </c>
      <c r="M63" s="92">
        <v>1.5</v>
      </c>
      <c r="N63" s="93">
        <f t="shared" ref="N63:Y63" si="38">ROUND(60%*N58,2)-N62</f>
        <v>0</v>
      </c>
      <c r="O63" s="46">
        <f t="shared" si="38"/>
        <v>0</v>
      </c>
      <c r="P63" s="46">
        <f t="shared" si="38"/>
        <v>0</v>
      </c>
      <c r="Q63" s="46">
        <f t="shared" si="38"/>
        <v>0</v>
      </c>
      <c r="R63" s="94">
        <f t="shared" ref="R63:V63" si="39">ROUND(60%*R60,2)-R62</f>
        <v>0</v>
      </c>
      <c r="S63" s="94">
        <f t="shared" si="39"/>
        <v>0</v>
      </c>
      <c r="T63" s="94">
        <f t="shared" si="39"/>
        <v>0.01</v>
      </c>
      <c r="U63" s="94">
        <f t="shared" si="39"/>
        <v>0.02</v>
      </c>
      <c r="V63" s="94">
        <f t="shared" si="39"/>
        <v>0.02</v>
      </c>
      <c r="W63" s="94">
        <f>ROUND(60%*W60,2)-W62</f>
        <v>0</v>
      </c>
      <c r="X63" s="46">
        <f t="shared" si="38"/>
        <v>0</v>
      </c>
      <c r="Y63" s="46">
        <f t="shared" si="38"/>
        <v>0</v>
      </c>
    </row>
    <row r="64" spans="4:37" ht="17.25" customHeight="1" x14ac:dyDescent="0.25">
      <c r="D64" s="78" t="s">
        <v>26</v>
      </c>
      <c r="E64" s="78" t="s">
        <v>27</v>
      </c>
      <c r="F64" s="79" t="s">
        <v>85</v>
      </c>
      <c r="G64" s="80" t="s">
        <v>32</v>
      </c>
      <c r="H64" s="78">
        <v>-5</v>
      </c>
      <c r="I64" s="66" t="s">
        <v>58</v>
      </c>
      <c r="J64" s="66" t="s">
        <v>34</v>
      </c>
      <c r="K64" s="27">
        <f t="shared" si="0"/>
        <v>6.3333333333333325E-2</v>
      </c>
      <c r="L64" s="28" t="s">
        <v>28</v>
      </c>
      <c r="M64" s="37">
        <v>1.5</v>
      </c>
      <c r="N64" s="68">
        <v>0</v>
      </c>
      <c r="O64" s="69">
        <v>0</v>
      </c>
      <c r="P64" s="69">
        <v>0</v>
      </c>
      <c r="Q64" s="51">
        <f t="shared" ref="Q64:Y64" si="40">ROUNDDOWN(Q56*25%,2)</f>
        <v>7.0000000000000007E-2</v>
      </c>
      <c r="R64" s="51">
        <f t="shared" si="40"/>
        <v>7.0000000000000007E-2</v>
      </c>
      <c r="S64" s="51">
        <f t="shared" si="40"/>
        <v>0.08</v>
      </c>
      <c r="T64" s="51">
        <f t="shared" si="40"/>
        <v>0.08</v>
      </c>
      <c r="U64" s="51">
        <f t="shared" si="40"/>
        <v>0.1</v>
      </c>
      <c r="V64" s="51">
        <f t="shared" si="40"/>
        <v>0.1</v>
      </c>
      <c r="W64" s="51">
        <f t="shared" si="40"/>
        <v>0.09</v>
      </c>
      <c r="X64" s="51">
        <f t="shared" si="40"/>
        <v>0.08</v>
      </c>
      <c r="Y64" s="51">
        <f t="shared" si="40"/>
        <v>0.09</v>
      </c>
    </row>
    <row r="65" spans="4:38" ht="17.25" customHeight="1" x14ac:dyDescent="0.25">
      <c r="D65" s="82" t="s">
        <v>26</v>
      </c>
      <c r="E65" s="82" t="s">
        <v>27</v>
      </c>
      <c r="F65" s="83" t="s">
        <v>85</v>
      </c>
      <c r="G65" s="84" t="s">
        <v>32</v>
      </c>
      <c r="H65" s="82">
        <v>-5</v>
      </c>
      <c r="I65" s="85" t="s">
        <v>58</v>
      </c>
      <c r="J65" s="85" t="s">
        <v>35</v>
      </c>
      <c r="K65" s="36">
        <f t="shared" si="0"/>
        <v>6.3333333333333325E-2</v>
      </c>
      <c r="L65" s="85" t="s">
        <v>88</v>
      </c>
      <c r="M65" s="86">
        <v>0.3</v>
      </c>
      <c r="N65" s="87">
        <f>N64</f>
        <v>0</v>
      </c>
      <c r="O65" s="88">
        <f t="shared" ref="O65:Y65" si="41">O64</f>
        <v>0</v>
      </c>
      <c r="P65" s="88">
        <f t="shared" si="41"/>
        <v>0</v>
      </c>
      <c r="Q65" s="88">
        <f t="shared" si="41"/>
        <v>7.0000000000000007E-2</v>
      </c>
      <c r="R65" s="88">
        <f t="shared" si="41"/>
        <v>7.0000000000000007E-2</v>
      </c>
      <c r="S65" s="88">
        <f t="shared" si="41"/>
        <v>0.08</v>
      </c>
      <c r="T65" s="88">
        <f t="shared" si="41"/>
        <v>0.08</v>
      </c>
      <c r="U65" s="88">
        <f t="shared" si="41"/>
        <v>0.1</v>
      </c>
      <c r="V65" s="88">
        <f t="shared" si="41"/>
        <v>0.1</v>
      </c>
      <c r="W65" s="88">
        <f t="shared" si="41"/>
        <v>0.09</v>
      </c>
      <c r="X65" s="88">
        <f t="shared" si="41"/>
        <v>0.08</v>
      </c>
      <c r="Y65" s="88">
        <f t="shared" si="41"/>
        <v>0.09</v>
      </c>
    </row>
    <row r="66" spans="4:38" ht="17.25" customHeight="1" x14ac:dyDescent="0.25">
      <c r="D66" s="82" t="s">
        <v>26</v>
      </c>
      <c r="E66" s="82" t="s">
        <v>27</v>
      </c>
      <c r="F66" s="83" t="s">
        <v>85</v>
      </c>
      <c r="G66" s="84" t="s">
        <v>32</v>
      </c>
      <c r="H66" s="82">
        <v>-5</v>
      </c>
      <c r="I66" s="85" t="s">
        <v>58</v>
      </c>
      <c r="J66" s="85" t="s">
        <v>35</v>
      </c>
      <c r="K66" s="36">
        <f t="shared" si="0"/>
        <v>0</v>
      </c>
      <c r="L66" s="85" t="s">
        <v>89</v>
      </c>
      <c r="M66" s="86">
        <v>3</v>
      </c>
      <c r="N66" s="87">
        <v>0</v>
      </c>
      <c r="O66" s="88">
        <v>0</v>
      </c>
      <c r="P66" s="88">
        <v>0</v>
      </c>
      <c r="Q66" s="88">
        <v>0</v>
      </c>
      <c r="R66" s="88">
        <v>0</v>
      </c>
      <c r="S66" s="88">
        <v>0</v>
      </c>
      <c r="T66" s="88">
        <v>0</v>
      </c>
      <c r="U66" s="88">
        <v>0</v>
      </c>
      <c r="V66" s="88">
        <v>0</v>
      </c>
      <c r="W66" s="88">
        <v>0</v>
      </c>
      <c r="X66" s="88">
        <v>0</v>
      </c>
      <c r="Y66" s="88">
        <v>0</v>
      </c>
    </row>
    <row r="67" spans="4:38" ht="17.25" customHeight="1" x14ac:dyDescent="0.25">
      <c r="D67" s="82" t="s">
        <v>26</v>
      </c>
      <c r="E67" s="82" t="s">
        <v>27</v>
      </c>
      <c r="F67" s="83" t="s">
        <v>85</v>
      </c>
      <c r="G67" s="84" t="s">
        <v>32</v>
      </c>
      <c r="H67" s="82">
        <v>-5</v>
      </c>
      <c r="I67" s="85" t="s">
        <v>58</v>
      </c>
      <c r="J67" s="85" t="s">
        <v>35</v>
      </c>
      <c r="K67" s="36">
        <f t="shared" si="0"/>
        <v>3.3333333333333335E-3</v>
      </c>
      <c r="L67" s="35" t="s">
        <v>90</v>
      </c>
      <c r="M67" s="37">
        <v>0.1</v>
      </c>
      <c r="N67" s="89">
        <f t="shared" ref="N67:S67" si="42">ROUND(20%*N64,2)</f>
        <v>0</v>
      </c>
      <c r="O67" s="90">
        <f t="shared" si="42"/>
        <v>0</v>
      </c>
      <c r="P67" s="90">
        <f t="shared" si="42"/>
        <v>0</v>
      </c>
      <c r="Q67" s="90">
        <f t="shared" si="42"/>
        <v>0.01</v>
      </c>
      <c r="R67" s="90">
        <f t="shared" si="42"/>
        <v>0.01</v>
      </c>
      <c r="S67" s="90">
        <f t="shared" si="42"/>
        <v>0.02</v>
      </c>
      <c r="T67" s="90">
        <v>0</v>
      </c>
      <c r="U67" s="90">
        <v>0</v>
      </c>
      <c r="V67" s="90">
        <v>0</v>
      </c>
      <c r="W67" s="90">
        <v>0</v>
      </c>
      <c r="X67" s="90">
        <v>0</v>
      </c>
      <c r="Y67" s="90">
        <v>0</v>
      </c>
    </row>
    <row r="68" spans="4:38" ht="17.25" customHeight="1" x14ac:dyDescent="0.25">
      <c r="D68" s="82" t="s">
        <v>26</v>
      </c>
      <c r="E68" s="82" t="s">
        <v>27</v>
      </c>
      <c r="F68" s="83" t="s">
        <v>85</v>
      </c>
      <c r="G68" s="84" t="s">
        <v>32</v>
      </c>
      <c r="H68" s="82">
        <v>-5</v>
      </c>
      <c r="I68" s="85" t="s">
        <v>58</v>
      </c>
      <c r="J68" s="85" t="s">
        <v>35</v>
      </c>
      <c r="K68" s="36">
        <f t="shared" si="0"/>
        <v>1.6666666666666668E-3</v>
      </c>
      <c r="L68" s="91" t="s">
        <v>54</v>
      </c>
      <c r="M68" s="92">
        <v>2.5</v>
      </c>
      <c r="N68" s="93">
        <v>0</v>
      </c>
      <c r="O68" s="46">
        <v>0</v>
      </c>
      <c r="P68" s="46">
        <v>0</v>
      </c>
      <c r="Q68" s="46">
        <v>0</v>
      </c>
      <c r="R68" s="94">
        <f>ROUND(AD40*R64,2)</f>
        <v>0</v>
      </c>
      <c r="S68" s="94">
        <f t="shared" ref="S68:W68" si="43">ROUND(AE40*S64,2)</f>
        <v>0</v>
      </c>
      <c r="T68" s="94">
        <f t="shared" si="43"/>
        <v>0</v>
      </c>
      <c r="U68" s="94">
        <f t="shared" si="43"/>
        <v>0.01</v>
      </c>
      <c r="V68" s="94">
        <f t="shared" si="43"/>
        <v>0.01</v>
      </c>
      <c r="W68" s="94">
        <f t="shared" si="43"/>
        <v>0</v>
      </c>
      <c r="X68" s="46">
        <v>0</v>
      </c>
      <c r="Y68" s="46">
        <v>0</v>
      </c>
    </row>
    <row r="69" spans="4:38" ht="17.25" customHeight="1" x14ac:dyDescent="0.25">
      <c r="D69" s="82" t="s">
        <v>26</v>
      </c>
      <c r="E69" s="82" t="s">
        <v>27</v>
      </c>
      <c r="F69" s="83" t="s">
        <v>85</v>
      </c>
      <c r="G69" s="84" t="s">
        <v>32</v>
      </c>
      <c r="H69" s="82">
        <v>-5</v>
      </c>
      <c r="I69" s="85" t="s">
        <v>58</v>
      </c>
      <c r="J69" s="85" t="s">
        <v>35</v>
      </c>
      <c r="K69" s="36">
        <f t="shared" si="0"/>
        <v>1.6666666666666668E-3</v>
      </c>
      <c r="L69" s="91" t="s">
        <v>55</v>
      </c>
      <c r="M69" s="92">
        <f>ROUND(0.5%*230,1)</f>
        <v>1.2</v>
      </c>
      <c r="N69" s="93">
        <f t="shared" ref="N69:Y69" si="44">SUM(N70:N71)</f>
        <v>0</v>
      </c>
      <c r="O69" s="46">
        <f t="shared" si="44"/>
        <v>0</v>
      </c>
      <c r="P69" s="46">
        <f t="shared" si="44"/>
        <v>0</v>
      </c>
      <c r="Q69" s="46">
        <f t="shared" si="44"/>
        <v>0</v>
      </c>
      <c r="R69" s="94">
        <f t="shared" si="44"/>
        <v>0</v>
      </c>
      <c r="S69" s="94">
        <f t="shared" si="44"/>
        <v>0</v>
      </c>
      <c r="T69" s="94">
        <f t="shared" si="44"/>
        <v>0</v>
      </c>
      <c r="U69" s="94">
        <f t="shared" si="44"/>
        <v>0.01</v>
      </c>
      <c r="V69" s="94">
        <f t="shared" si="44"/>
        <v>0.01</v>
      </c>
      <c r="W69" s="94">
        <f t="shared" ref="W69" si="45">SUM(W70:W71)</f>
        <v>0</v>
      </c>
      <c r="X69" s="46">
        <f t="shared" si="44"/>
        <v>0</v>
      </c>
      <c r="Y69" s="46">
        <f t="shared" si="44"/>
        <v>0</v>
      </c>
    </row>
    <row r="70" spans="4:38" ht="17.25" customHeight="1" x14ac:dyDescent="0.25">
      <c r="D70" s="82" t="s">
        <v>26</v>
      </c>
      <c r="E70" s="82" t="s">
        <v>27</v>
      </c>
      <c r="F70" s="83" t="s">
        <v>85</v>
      </c>
      <c r="G70" s="84" t="s">
        <v>32</v>
      </c>
      <c r="H70" s="82">
        <v>-5</v>
      </c>
      <c r="I70" s="85" t="s">
        <v>58</v>
      </c>
      <c r="J70" s="85" t="s">
        <v>35</v>
      </c>
      <c r="K70" s="36">
        <f t="shared" si="0"/>
        <v>0</v>
      </c>
      <c r="L70" s="91" t="s">
        <v>56</v>
      </c>
      <c r="M70" s="92">
        <v>0.1</v>
      </c>
      <c r="N70" s="93">
        <v>0</v>
      </c>
      <c r="O70" s="46">
        <v>0</v>
      </c>
      <c r="P70" s="46">
        <v>0</v>
      </c>
      <c r="Q70" s="46">
        <v>0</v>
      </c>
      <c r="R70" s="94">
        <v>0</v>
      </c>
      <c r="S70" s="94">
        <v>0</v>
      </c>
      <c r="T70" s="94">
        <v>0</v>
      </c>
      <c r="U70" s="94">
        <v>0</v>
      </c>
      <c r="V70" s="94">
        <v>0</v>
      </c>
      <c r="W70" s="94">
        <v>0</v>
      </c>
      <c r="X70" s="46">
        <v>0</v>
      </c>
      <c r="Y70" s="46">
        <v>0</v>
      </c>
    </row>
    <row r="71" spans="4:38" ht="17.25" customHeight="1" x14ac:dyDescent="0.25">
      <c r="D71" s="82" t="s">
        <v>26</v>
      </c>
      <c r="E71" s="82" t="s">
        <v>27</v>
      </c>
      <c r="F71" s="83" t="s">
        <v>85</v>
      </c>
      <c r="G71" s="84" t="s">
        <v>32</v>
      </c>
      <c r="H71" s="82">
        <v>-5</v>
      </c>
      <c r="I71" s="85" t="s">
        <v>58</v>
      </c>
      <c r="J71" s="85" t="s">
        <v>35</v>
      </c>
      <c r="K71" s="36">
        <f t="shared" si="0"/>
        <v>1.6666666666666668E-3</v>
      </c>
      <c r="L71" s="91" t="s">
        <v>51</v>
      </c>
      <c r="M71" s="92">
        <v>1.5</v>
      </c>
      <c r="N71" s="93">
        <f t="shared" ref="N71:Y71" si="46">ROUND(60%*N66,2)-N70</f>
        <v>0</v>
      </c>
      <c r="O71" s="46">
        <f t="shared" si="46"/>
        <v>0</v>
      </c>
      <c r="P71" s="46">
        <f t="shared" si="46"/>
        <v>0</v>
      </c>
      <c r="Q71" s="46">
        <f t="shared" si="46"/>
        <v>0</v>
      </c>
      <c r="R71" s="94">
        <f t="shared" ref="R71:V71" si="47">ROUND(60%*R68,2)-R70</f>
        <v>0</v>
      </c>
      <c r="S71" s="94">
        <f t="shared" si="47"/>
        <v>0</v>
      </c>
      <c r="T71" s="94">
        <f t="shared" si="47"/>
        <v>0</v>
      </c>
      <c r="U71" s="94">
        <f t="shared" si="47"/>
        <v>0.01</v>
      </c>
      <c r="V71" s="94">
        <f t="shared" si="47"/>
        <v>0.01</v>
      </c>
      <c r="W71" s="94">
        <f>ROUND(60%*W68,2)-W70</f>
        <v>0</v>
      </c>
      <c r="X71" s="46">
        <f t="shared" si="46"/>
        <v>0</v>
      </c>
      <c r="Y71" s="46">
        <f t="shared" si="46"/>
        <v>0</v>
      </c>
    </row>
    <row r="72" spans="4:38" ht="17.25" customHeight="1" x14ac:dyDescent="0.25">
      <c r="D72" s="23" t="s">
        <v>26</v>
      </c>
      <c r="E72" s="23" t="s">
        <v>27</v>
      </c>
      <c r="F72" s="24" t="s">
        <v>85</v>
      </c>
      <c r="G72" s="25" t="s">
        <v>32</v>
      </c>
      <c r="H72" s="23">
        <v>-5</v>
      </c>
      <c r="I72" s="26" t="s">
        <v>91</v>
      </c>
      <c r="J72" s="26" t="s">
        <v>34</v>
      </c>
      <c r="K72" s="27">
        <f t="shared" si="0"/>
        <v>0.60318577824232433</v>
      </c>
      <c r="L72" s="26" t="s">
        <v>28</v>
      </c>
      <c r="M72" s="72" t="s">
        <v>28</v>
      </c>
      <c r="N72" s="50">
        <f>1-N56-N64</f>
        <v>0.81854147865114091</v>
      </c>
      <c r="O72" s="51">
        <f t="shared" ref="O72:Y72" si="48">1-O56-O64</f>
        <v>0.72270819516089768</v>
      </c>
      <c r="P72" s="51">
        <f t="shared" si="48"/>
        <v>0.7055233448932694</v>
      </c>
      <c r="Q72" s="51">
        <f t="shared" si="48"/>
        <v>0.62478550768663466</v>
      </c>
      <c r="R72" s="51">
        <f t="shared" si="48"/>
        <v>0.61527692558480185</v>
      </c>
      <c r="S72" s="51">
        <f t="shared" si="48"/>
        <v>0.57668402438279276</v>
      </c>
      <c r="T72" s="51">
        <f t="shared" si="48"/>
        <v>0.56113531193382526</v>
      </c>
      <c r="U72" s="51">
        <f t="shared" si="48"/>
        <v>0.4901255026139798</v>
      </c>
      <c r="V72" s="51">
        <f t="shared" si="48"/>
        <v>0.48019460749158294</v>
      </c>
      <c r="W72" s="51">
        <f t="shared" si="48"/>
        <v>0.53353553084340855</v>
      </c>
      <c r="X72" s="51">
        <f t="shared" si="48"/>
        <v>0.56195962440773706</v>
      </c>
      <c r="Y72" s="51">
        <f t="shared" si="48"/>
        <v>0.54775928525782092</v>
      </c>
    </row>
    <row r="73" spans="4:38" ht="17.25" customHeight="1" x14ac:dyDescent="0.25">
      <c r="D73" s="32" t="s">
        <v>26</v>
      </c>
      <c r="E73" s="32" t="s">
        <v>27</v>
      </c>
      <c r="F73" s="33" t="s">
        <v>85</v>
      </c>
      <c r="G73" s="34" t="s">
        <v>32</v>
      </c>
      <c r="H73" s="32">
        <v>-5</v>
      </c>
      <c r="I73" s="35" t="s">
        <v>91</v>
      </c>
      <c r="J73" s="35" t="s">
        <v>35</v>
      </c>
      <c r="K73" s="36">
        <f t="shared" si="0"/>
        <v>0.60318577824232433</v>
      </c>
      <c r="L73" s="85" t="s">
        <v>88</v>
      </c>
      <c r="M73" s="86">
        <v>0.3</v>
      </c>
      <c r="N73" s="87">
        <f>N72</f>
        <v>0.81854147865114091</v>
      </c>
      <c r="O73" s="88">
        <f t="shared" ref="O73:Y73" si="49">O72</f>
        <v>0.72270819516089768</v>
      </c>
      <c r="P73" s="88">
        <f t="shared" si="49"/>
        <v>0.7055233448932694</v>
      </c>
      <c r="Q73" s="88">
        <f t="shared" si="49"/>
        <v>0.62478550768663466</v>
      </c>
      <c r="R73" s="88">
        <f t="shared" si="49"/>
        <v>0.61527692558480185</v>
      </c>
      <c r="S73" s="88">
        <f t="shared" si="49"/>
        <v>0.57668402438279276</v>
      </c>
      <c r="T73" s="88">
        <f t="shared" si="49"/>
        <v>0.56113531193382526</v>
      </c>
      <c r="U73" s="88">
        <f t="shared" si="49"/>
        <v>0.4901255026139798</v>
      </c>
      <c r="V73" s="88">
        <f t="shared" si="49"/>
        <v>0.48019460749158294</v>
      </c>
      <c r="W73" s="88">
        <f t="shared" si="49"/>
        <v>0.53353553084340855</v>
      </c>
      <c r="X73" s="88">
        <f t="shared" si="49"/>
        <v>0.56195962440773706</v>
      </c>
      <c r="Y73" s="88">
        <f t="shared" si="49"/>
        <v>0.54775928525782092</v>
      </c>
    </row>
    <row r="74" spans="4:38" ht="17.25" customHeight="1" x14ac:dyDescent="0.25">
      <c r="D74" s="32" t="s">
        <v>26</v>
      </c>
      <c r="E74" s="32" t="s">
        <v>27</v>
      </c>
      <c r="F74" s="33" t="s">
        <v>85</v>
      </c>
      <c r="G74" s="34" t="s">
        <v>32</v>
      </c>
      <c r="H74" s="32">
        <v>-5</v>
      </c>
      <c r="I74" s="35" t="s">
        <v>91</v>
      </c>
      <c r="J74" s="35" t="s">
        <v>35</v>
      </c>
      <c r="K74" s="36">
        <f t="shared" si="0"/>
        <v>0</v>
      </c>
      <c r="L74" s="85" t="s">
        <v>89</v>
      </c>
      <c r="M74" s="86">
        <v>3</v>
      </c>
      <c r="N74" s="87">
        <v>0</v>
      </c>
      <c r="O74" s="88">
        <v>0</v>
      </c>
      <c r="P74" s="88">
        <v>0</v>
      </c>
      <c r="Q74" s="88">
        <v>0</v>
      </c>
      <c r="R74" s="88">
        <v>0</v>
      </c>
      <c r="S74" s="88">
        <v>0</v>
      </c>
      <c r="T74" s="88">
        <v>0</v>
      </c>
      <c r="U74" s="88">
        <v>0</v>
      </c>
      <c r="V74" s="88">
        <v>0</v>
      </c>
      <c r="W74" s="88">
        <v>0</v>
      </c>
      <c r="X74" s="88">
        <v>0</v>
      </c>
      <c r="Y74" s="88">
        <v>0</v>
      </c>
      <c r="AA74" s="56"/>
      <c r="AB74" s="56"/>
      <c r="AC74" s="56"/>
      <c r="AD74" s="56"/>
      <c r="AE74" s="56"/>
      <c r="AF74" s="56"/>
      <c r="AG74" s="56"/>
      <c r="AH74" s="56"/>
      <c r="AI74" s="56"/>
      <c r="AJ74" s="56"/>
      <c r="AK74" s="56"/>
      <c r="AL74" s="56"/>
    </row>
    <row r="75" spans="4:38" ht="17.25" customHeight="1" x14ac:dyDescent="0.25">
      <c r="D75" s="32" t="s">
        <v>26</v>
      </c>
      <c r="E75" s="32" t="s">
        <v>27</v>
      </c>
      <c r="F75" s="33" t="s">
        <v>85</v>
      </c>
      <c r="G75" s="34" t="s">
        <v>32</v>
      </c>
      <c r="H75" s="32">
        <v>-5</v>
      </c>
      <c r="I75" s="35" t="s">
        <v>91</v>
      </c>
      <c r="J75" s="35" t="s">
        <v>35</v>
      </c>
      <c r="K75" s="36">
        <f t="shared" si="0"/>
        <v>6.6666666666666666E-2</v>
      </c>
      <c r="L75" s="35" t="s">
        <v>90</v>
      </c>
      <c r="M75" s="37">
        <v>0.1</v>
      </c>
      <c r="N75" s="89">
        <f t="shared" ref="N75:S75" si="50">ROUND(20%*N72,2)</f>
        <v>0.16</v>
      </c>
      <c r="O75" s="90">
        <f t="shared" si="50"/>
        <v>0.14000000000000001</v>
      </c>
      <c r="P75" s="90">
        <f t="shared" si="50"/>
        <v>0.14000000000000001</v>
      </c>
      <c r="Q75" s="90">
        <f t="shared" si="50"/>
        <v>0.12</v>
      </c>
      <c r="R75" s="90">
        <f t="shared" si="50"/>
        <v>0.12</v>
      </c>
      <c r="S75" s="90">
        <f t="shared" si="50"/>
        <v>0.12</v>
      </c>
      <c r="T75" s="90">
        <v>0</v>
      </c>
      <c r="U75" s="90">
        <v>0</v>
      </c>
      <c r="V75" s="90">
        <v>0</v>
      </c>
      <c r="W75" s="90">
        <v>0</v>
      </c>
      <c r="X75" s="90">
        <v>0</v>
      </c>
      <c r="Y75" s="90">
        <v>0</v>
      </c>
      <c r="AA75" s="56"/>
      <c r="AB75" s="56"/>
      <c r="AC75" s="56"/>
      <c r="AD75" s="56"/>
      <c r="AE75" s="56"/>
      <c r="AF75" s="56"/>
      <c r="AG75" s="56"/>
      <c r="AH75" s="56"/>
      <c r="AI75" s="56"/>
      <c r="AJ75" s="56"/>
      <c r="AK75" s="56"/>
      <c r="AL75" s="56"/>
    </row>
    <row r="76" spans="4:38" ht="17.25" customHeight="1" x14ac:dyDescent="0.25">
      <c r="D76" s="32" t="s">
        <v>26</v>
      </c>
      <c r="E76" s="32" t="s">
        <v>27</v>
      </c>
      <c r="F76" s="33" t="s">
        <v>85</v>
      </c>
      <c r="G76" s="34" t="s">
        <v>32</v>
      </c>
      <c r="H76" s="32">
        <v>-5</v>
      </c>
      <c r="I76" s="35" t="s">
        <v>91</v>
      </c>
      <c r="J76" s="35" t="s">
        <v>35</v>
      </c>
      <c r="K76" s="36">
        <f t="shared" si="0"/>
        <v>9.1666666666666667E-3</v>
      </c>
      <c r="L76" s="91" t="s">
        <v>54</v>
      </c>
      <c r="M76" s="92">
        <v>2.5</v>
      </c>
      <c r="N76" s="93">
        <v>0</v>
      </c>
      <c r="O76" s="46">
        <v>0</v>
      </c>
      <c r="P76" s="46">
        <v>0</v>
      </c>
      <c r="Q76" s="46">
        <v>0</v>
      </c>
      <c r="R76" s="94">
        <f>ROUND(AD40*R72,2)</f>
        <v>0</v>
      </c>
      <c r="S76" s="94">
        <f t="shared" ref="S76:W76" si="51">ROUND(AE40*S72,2)</f>
        <v>0</v>
      </c>
      <c r="T76" s="94">
        <f t="shared" si="51"/>
        <v>0.03</v>
      </c>
      <c r="U76" s="94">
        <f t="shared" si="51"/>
        <v>0.03</v>
      </c>
      <c r="V76" s="94">
        <f t="shared" si="51"/>
        <v>0.05</v>
      </c>
      <c r="W76" s="94">
        <f t="shared" si="51"/>
        <v>0</v>
      </c>
      <c r="X76" s="46">
        <v>0</v>
      </c>
      <c r="Y76" s="46">
        <v>0</v>
      </c>
      <c r="AA76" s="56"/>
      <c r="AB76" s="56"/>
      <c r="AC76" s="56"/>
      <c r="AD76" s="56"/>
      <c r="AE76" s="56"/>
      <c r="AF76" s="56"/>
      <c r="AG76" s="56"/>
      <c r="AH76" s="56"/>
      <c r="AI76" s="56"/>
      <c r="AJ76" s="56"/>
      <c r="AK76" s="56"/>
      <c r="AL76" s="56"/>
    </row>
    <row r="77" spans="4:38" ht="17.25" customHeight="1" x14ac:dyDescent="0.25">
      <c r="D77" s="32" t="s">
        <v>26</v>
      </c>
      <c r="E77" s="32" t="s">
        <v>27</v>
      </c>
      <c r="F77" s="33" t="s">
        <v>85</v>
      </c>
      <c r="G77" s="34" t="s">
        <v>32</v>
      </c>
      <c r="H77" s="32">
        <v>-5</v>
      </c>
      <c r="I77" s="35" t="s">
        <v>91</v>
      </c>
      <c r="J77" s="35" t="s">
        <v>35</v>
      </c>
      <c r="K77" s="36">
        <f t="shared" si="0"/>
        <v>5.8333333333333336E-3</v>
      </c>
      <c r="L77" s="91" t="s">
        <v>55</v>
      </c>
      <c r="M77" s="92">
        <f>ROUND(0.5%*230,1)</f>
        <v>1.2</v>
      </c>
      <c r="N77" s="93">
        <f t="shared" ref="N77:Y77" si="52">SUM(N78:N79)</f>
        <v>0</v>
      </c>
      <c r="O77" s="46">
        <f t="shared" si="52"/>
        <v>0</v>
      </c>
      <c r="P77" s="46">
        <f t="shared" si="52"/>
        <v>0</v>
      </c>
      <c r="Q77" s="46">
        <f t="shared" si="52"/>
        <v>0</v>
      </c>
      <c r="R77" s="94">
        <f t="shared" si="52"/>
        <v>0</v>
      </c>
      <c r="S77" s="94">
        <f t="shared" si="52"/>
        <v>0</v>
      </c>
      <c r="T77" s="94">
        <f t="shared" si="52"/>
        <v>0.02</v>
      </c>
      <c r="U77" s="94">
        <f t="shared" si="52"/>
        <v>0.02</v>
      </c>
      <c r="V77" s="94">
        <f t="shared" si="52"/>
        <v>0.03</v>
      </c>
      <c r="W77" s="94">
        <f t="shared" ref="W77" si="53">SUM(W78:W79)</f>
        <v>0</v>
      </c>
      <c r="X77" s="46">
        <f t="shared" si="52"/>
        <v>0</v>
      </c>
      <c r="Y77" s="46">
        <f t="shared" si="52"/>
        <v>0</v>
      </c>
      <c r="AA77" s="56"/>
      <c r="AB77" s="56"/>
      <c r="AC77" s="56"/>
      <c r="AD77" s="56"/>
      <c r="AE77" s="56"/>
      <c r="AF77" s="56"/>
      <c r="AG77" s="56"/>
      <c r="AH77" s="56"/>
      <c r="AI77" s="56"/>
      <c r="AJ77" s="56"/>
      <c r="AK77" s="56"/>
      <c r="AL77" s="56"/>
    </row>
    <row r="78" spans="4:38" ht="17.25" customHeight="1" x14ac:dyDescent="0.25">
      <c r="D78" s="32" t="s">
        <v>26</v>
      </c>
      <c r="E78" s="32" t="s">
        <v>27</v>
      </c>
      <c r="F78" s="33" t="s">
        <v>85</v>
      </c>
      <c r="G78" s="34" t="s">
        <v>32</v>
      </c>
      <c r="H78" s="32">
        <v>-5</v>
      </c>
      <c r="I78" s="35" t="s">
        <v>91</v>
      </c>
      <c r="J78" s="35" t="s">
        <v>35</v>
      </c>
      <c r="K78" s="36">
        <f t="shared" si="0"/>
        <v>0</v>
      </c>
      <c r="L78" s="91" t="s">
        <v>56</v>
      </c>
      <c r="M78" s="92">
        <v>0.1</v>
      </c>
      <c r="N78" s="93">
        <v>0</v>
      </c>
      <c r="O78" s="46">
        <v>0</v>
      </c>
      <c r="P78" s="46">
        <v>0</v>
      </c>
      <c r="Q78" s="46">
        <v>0</v>
      </c>
      <c r="R78" s="94">
        <v>0</v>
      </c>
      <c r="S78" s="94">
        <v>0</v>
      </c>
      <c r="T78" s="94">
        <v>0</v>
      </c>
      <c r="U78" s="94">
        <v>0</v>
      </c>
      <c r="V78" s="94">
        <v>0</v>
      </c>
      <c r="W78" s="94">
        <v>0</v>
      </c>
      <c r="X78" s="46">
        <v>0</v>
      </c>
      <c r="Y78" s="46">
        <v>0</v>
      </c>
      <c r="AA78" s="56"/>
      <c r="AB78" s="56"/>
      <c r="AC78" s="56"/>
      <c r="AD78" s="56"/>
      <c r="AE78" s="56"/>
      <c r="AF78" s="56"/>
      <c r="AG78" s="56"/>
      <c r="AH78" s="56"/>
      <c r="AI78" s="56"/>
      <c r="AJ78" s="56"/>
      <c r="AK78" s="56"/>
      <c r="AL78" s="56"/>
    </row>
    <row r="79" spans="4:38" ht="17.25" customHeight="1" x14ac:dyDescent="0.25">
      <c r="D79" s="32" t="s">
        <v>26</v>
      </c>
      <c r="E79" s="32" t="s">
        <v>27</v>
      </c>
      <c r="F79" s="33" t="s">
        <v>85</v>
      </c>
      <c r="G79" s="34" t="s">
        <v>32</v>
      </c>
      <c r="H79" s="32">
        <v>-5</v>
      </c>
      <c r="I79" s="35" t="s">
        <v>91</v>
      </c>
      <c r="J79" s="35" t="s">
        <v>35</v>
      </c>
      <c r="K79" s="36">
        <f t="shared" si="0"/>
        <v>5.8333333333333336E-3</v>
      </c>
      <c r="L79" s="91" t="s">
        <v>51</v>
      </c>
      <c r="M79" s="92">
        <v>1.5</v>
      </c>
      <c r="N79" s="93">
        <f t="shared" ref="N79:Y79" si="54">ROUND(60%*N74,2)-N78</f>
        <v>0</v>
      </c>
      <c r="O79" s="46">
        <f t="shared" si="54"/>
        <v>0</v>
      </c>
      <c r="P79" s="46">
        <f t="shared" si="54"/>
        <v>0</v>
      </c>
      <c r="Q79" s="46">
        <f t="shared" si="54"/>
        <v>0</v>
      </c>
      <c r="R79" s="94">
        <f t="shared" ref="R79:V79" si="55">ROUND(60%*R76,2)-R78</f>
        <v>0</v>
      </c>
      <c r="S79" s="94">
        <f t="shared" si="55"/>
        <v>0</v>
      </c>
      <c r="T79" s="94">
        <f t="shared" si="55"/>
        <v>0.02</v>
      </c>
      <c r="U79" s="94">
        <f t="shared" si="55"/>
        <v>0.02</v>
      </c>
      <c r="V79" s="94">
        <f t="shared" si="55"/>
        <v>0.03</v>
      </c>
      <c r="W79" s="94">
        <f>ROUND(60%*W76,2)-W78</f>
        <v>0</v>
      </c>
      <c r="X79" s="46">
        <f t="shared" si="54"/>
        <v>0</v>
      </c>
      <c r="Y79" s="46">
        <f t="shared" si="54"/>
        <v>0</v>
      </c>
      <c r="AA79" s="56"/>
      <c r="AB79" s="56"/>
      <c r="AC79" s="56"/>
      <c r="AD79" s="56"/>
      <c r="AE79" s="56"/>
      <c r="AF79" s="56"/>
      <c r="AG79" s="56"/>
      <c r="AH79" s="56"/>
      <c r="AI79" s="56"/>
      <c r="AJ79" s="56"/>
      <c r="AK79" s="56"/>
      <c r="AL79" s="56"/>
    </row>
    <row r="80" spans="4:38" x14ac:dyDescent="0.25">
      <c r="D80" s="23" t="s">
        <v>26</v>
      </c>
      <c r="E80" s="23" t="s">
        <v>27</v>
      </c>
      <c r="F80" s="24" t="s">
        <v>92</v>
      </c>
      <c r="G80" s="25" t="s">
        <v>32</v>
      </c>
      <c r="H80" s="23">
        <v>-1</v>
      </c>
      <c r="I80" s="26" t="s">
        <v>93</v>
      </c>
      <c r="J80" s="26" t="s">
        <v>34</v>
      </c>
      <c r="K80" s="27">
        <f t="shared" si="0"/>
        <v>0.17499999999999996</v>
      </c>
      <c r="L80" s="28" t="s">
        <v>28</v>
      </c>
      <c r="M80" s="29" t="s">
        <v>28</v>
      </c>
      <c r="N80" s="30">
        <v>0.15</v>
      </c>
      <c r="O80" s="31">
        <v>0.15</v>
      </c>
      <c r="P80" s="31">
        <v>0.15</v>
      </c>
      <c r="Q80" s="31">
        <v>0.2</v>
      </c>
      <c r="R80" s="31">
        <v>0.2</v>
      </c>
      <c r="S80" s="31">
        <v>0.2</v>
      </c>
      <c r="T80" s="31">
        <v>0.2</v>
      </c>
      <c r="U80" s="31">
        <v>0.2</v>
      </c>
      <c r="V80" s="31">
        <v>0.2</v>
      </c>
      <c r="W80" s="31">
        <v>0.15</v>
      </c>
      <c r="X80" s="31">
        <v>0.15</v>
      </c>
      <c r="Y80" s="31">
        <v>0.15</v>
      </c>
    </row>
    <row r="81" spans="2:27" x14ac:dyDescent="0.25">
      <c r="D81" s="95" t="s">
        <v>26</v>
      </c>
      <c r="E81" s="95" t="s">
        <v>27</v>
      </c>
      <c r="F81" s="96" t="s">
        <v>28</v>
      </c>
      <c r="G81" s="97" t="s">
        <v>94</v>
      </c>
      <c r="H81" s="95" t="s">
        <v>28</v>
      </c>
      <c r="I81" s="98" t="s">
        <v>28</v>
      </c>
      <c r="J81" s="98" t="s">
        <v>28</v>
      </c>
      <c r="K81" s="99" t="str">
        <f t="shared" si="0"/>
        <v>n/a</v>
      </c>
      <c r="L81" s="98" t="s">
        <v>28</v>
      </c>
      <c r="M81" s="100" t="s">
        <v>28</v>
      </c>
      <c r="N81" s="101" t="s">
        <v>28</v>
      </c>
      <c r="O81" s="99" t="s">
        <v>28</v>
      </c>
      <c r="P81" s="99" t="s">
        <v>28</v>
      </c>
      <c r="Q81" s="99" t="s">
        <v>28</v>
      </c>
      <c r="R81" s="99" t="s">
        <v>28</v>
      </c>
      <c r="S81" s="99" t="s">
        <v>28</v>
      </c>
      <c r="T81" s="99" t="s">
        <v>28</v>
      </c>
      <c r="U81" s="99" t="s">
        <v>28</v>
      </c>
      <c r="V81" s="99" t="s">
        <v>28</v>
      </c>
      <c r="W81" s="99" t="s">
        <v>28</v>
      </c>
      <c r="X81" s="99" t="s">
        <v>28</v>
      </c>
      <c r="Y81" s="99" t="s">
        <v>28</v>
      </c>
    </row>
    <row r="82" spans="2:27" x14ac:dyDescent="0.25">
      <c r="D82" s="102" t="s">
        <v>26</v>
      </c>
      <c r="E82" s="102" t="s">
        <v>27</v>
      </c>
      <c r="F82" s="103" t="s">
        <v>28</v>
      </c>
      <c r="G82" s="104" t="s">
        <v>95</v>
      </c>
      <c r="H82" s="102" t="s">
        <v>28</v>
      </c>
      <c r="I82" s="105" t="s">
        <v>28</v>
      </c>
      <c r="J82" s="105" t="s">
        <v>28</v>
      </c>
      <c r="K82" s="106" t="str">
        <f t="shared" si="0"/>
        <v>n/a</v>
      </c>
      <c r="L82" s="105" t="s">
        <v>28</v>
      </c>
      <c r="M82" s="107" t="s">
        <v>28</v>
      </c>
      <c r="N82" s="108" t="s">
        <v>28</v>
      </c>
      <c r="O82" s="106" t="s">
        <v>28</v>
      </c>
      <c r="P82" s="106" t="s">
        <v>28</v>
      </c>
      <c r="Q82" s="106" t="s">
        <v>28</v>
      </c>
      <c r="R82" s="106" t="s">
        <v>28</v>
      </c>
      <c r="S82" s="106" t="s">
        <v>28</v>
      </c>
      <c r="T82" s="106" t="s">
        <v>28</v>
      </c>
      <c r="U82" s="106" t="s">
        <v>28</v>
      </c>
      <c r="V82" s="106" t="s">
        <v>28</v>
      </c>
      <c r="W82" s="106" t="s">
        <v>28</v>
      </c>
      <c r="X82" s="106" t="s">
        <v>28</v>
      </c>
      <c r="Y82" s="106" t="s">
        <v>28</v>
      </c>
    </row>
    <row r="83" spans="2:27" ht="17.25" customHeight="1" x14ac:dyDescent="0.25">
      <c r="D83" s="23" t="s">
        <v>26</v>
      </c>
      <c r="E83" s="23" t="s">
        <v>27</v>
      </c>
      <c r="F83" s="24" t="s">
        <v>96</v>
      </c>
      <c r="G83" s="25" t="s">
        <v>97</v>
      </c>
      <c r="H83" s="23">
        <v>0</v>
      </c>
      <c r="I83" s="26" t="s">
        <v>98</v>
      </c>
      <c r="J83" s="26" t="s">
        <v>34</v>
      </c>
      <c r="K83" s="27">
        <f t="shared" si="0"/>
        <v>0.52500000000000002</v>
      </c>
      <c r="L83" s="28" t="s">
        <v>28</v>
      </c>
      <c r="M83" s="29" t="s">
        <v>28</v>
      </c>
      <c r="N83" s="30">
        <v>0.4</v>
      </c>
      <c r="O83" s="31">
        <v>0.4</v>
      </c>
      <c r="P83" s="31">
        <v>0.5</v>
      </c>
      <c r="Q83" s="31">
        <v>0.5</v>
      </c>
      <c r="R83" s="31">
        <v>0.6</v>
      </c>
      <c r="S83" s="31">
        <v>0.6</v>
      </c>
      <c r="T83" s="31">
        <v>0.6</v>
      </c>
      <c r="U83" s="31">
        <v>0.6</v>
      </c>
      <c r="V83" s="31">
        <v>0.6</v>
      </c>
      <c r="W83" s="31">
        <v>0.6</v>
      </c>
      <c r="X83" s="31">
        <v>0.5</v>
      </c>
      <c r="Y83" s="31">
        <v>0.4</v>
      </c>
    </row>
    <row r="84" spans="2:27" ht="17.25" customHeight="1" x14ac:dyDescent="0.25">
      <c r="D84" s="32" t="s">
        <v>26</v>
      </c>
      <c r="E84" s="32" t="s">
        <v>27</v>
      </c>
      <c r="F84" s="33" t="s">
        <v>96</v>
      </c>
      <c r="G84" s="34" t="s">
        <v>97</v>
      </c>
      <c r="H84" s="32">
        <v>0</v>
      </c>
      <c r="I84" s="35" t="s">
        <v>98</v>
      </c>
      <c r="J84" s="35" t="s">
        <v>35</v>
      </c>
      <c r="K84" s="36">
        <f t="shared" si="0"/>
        <v>0.52500000000000002</v>
      </c>
      <c r="L84" s="35" t="s">
        <v>99</v>
      </c>
      <c r="M84" s="37">
        <v>0.17299999999999999</v>
      </c>
      <c r="N84" s="44">
        <f>N83</f>
        <v>0.4</v>
      </c>
      <c r="O84" s="39">
        <f t="shared" ref="O84:Y84" si="56">O83</f>
        <v>0.4</v>
      </c>
      <c r="P84" s="39">
        <f t="shared" si="56"/>
        <v>0.5</v>
      </c>
      <c r="Q84" s="39">
        <f t="shared" si="56"/>
        <v>0.5</v>
      </c>
      <c r="R84" s="39">
        <f t="shared" si="56"/>
        <v>0.6</v>
      </c>
      <c r="S84" s="39">
        <f t="shared" si="56"/>
        <v>0.6</v>
      </c>
      <c r="T84" s="39">
        <f t="shared" si="56"/>
        <v>0.6</v>
      </c>
      <c r="U84" s="39">
        <f t="shared" si="56"/>
        <v>0.6</v>
      </c>
      <c r="V84" s="39">
        <f t="shared" si="56"/>
        <v>0.6</v>
      </c>
      <c r="W84" s="39">
        <f t="shared" si="56"/>
        <v>0.6</v>
      </c>
      <c r="X84" s="39">
        <f t="shared" si="56"/>
        <v>0.5</v>
      </c>
      <c r="Y84" s="39">
        <f t="shared" si="56"/>
        <v>0.4</v>
      </c>
    </row>
    <row r="85" spans="2:27" ht="17.25" customHeight="1" x14ac:dyDescent="0.25">
      <c r="D85" s="32" t="s">
        <v>26</v>
      </c>
      <c r="E85" s="32" t="s">
        <v>27</v>
      </c>
      <c r="F85" s="33" t="s">
        <v>96</v>
      </c>
      <c r="G85" s="34" t="s">
        <v>97</v>
      </c>
      <c r="H85" s="32">
        <v>0</v>
      </c>
      <c r="I85" s="35" t="s">
        <v>98</v>
      </c>
      <c r="J85" s="35" t="s">
        <v>35</v>
      </c>
      <c r="K85" s="36">
        <f t="shared" si="0"/>
        <v>0.52500000000000002</v>
      </c>
      <c r="L85" s="35" t="s">
        <v>100</v>
      </c>
      <c r="M85" s="109">
        <f>ROUNDUP(1098*1.05,0)</f>
        <v>1153</v>
      </c>
      <c r="N85" s="44">
        <f>N83</f>
        <v>0.4</v>
      </c>
      <c r="O85" s="39">
        <f t="shared" ref="O85:Y85" si="57">O83</f>
        <v>0.4</v>
      </c>
      <c r="P85" s="39">
        <f t="shared" si="57"/>
        <v>0.5</v>
      </c>
      <c r="Q85" s="39">
        <f t="shared" si="57"/>
        <v>0.5</v>
      </c>
      <c r="R85" s="39">
        <f t="shared" si="57"/>
        <v>0.6</v>
      </c>
      <c r="S85" s="39">
        <f t="shared" si="57"/>
        <v>0.6</v>
      </c>
      <c r="T85" s="39">
        <f t="shared" si="57"/>
        <v>0.6</v>
      </c>
      <c r="U85" s="39">
        <f t="shared" si="57"/>
        <v>0.6</v>
      </c>
      <c r="V85" s="39">
        <f t="shared" si="57"/>
        <v>0.6</v>
      </c>
      <c r="W85" s="39">
        <f t="shared" si="57"/>
        <v>0.6</v>
      </c>
      <c r="X85" s="39">
        <f t="shared" si="57"/>
        <v>0.5</v>
      </c>
      <c r="Y85" s="39">
        <f t="shared" si="57"/>
        <v>0.4</v>
      </c>
      <c r="Z85" s="110"/>
    </row>
    <row r="86" spans="2:27" ht="17.25" customHeight="1" x14ac:dyDescent="0.25">
      <c r="B86" s="110"/>
      <c r="D86" s="32" t="s">
        <v>26</v>
      </c>
      <c r="E86" s="32" t="s">
        <v>27</v>
      </c>
      <c r="F86" s="33" t="s">
        <v>96</v>
      </c>
      <c r="G86" s="34" t="s">
        <v>97</v>
      </c>
      <c r="H86" s="32">
        <v>0</v>
      </c>
      <c r="I86" s="35" t="s">
        <v>98</v>
      </c>
      <c r="J86" s="35" t="s">
        <v>35</v>
      </c>
      <c r="K86" s="36">
        <f t="shared" si="0"/>
        <v>0.52500000000000002</v>
      </c>
      <c r="L86" s="35" t="s">
        <v>101</v>
      </c>
      <c r="M86" s="37">
        <v>0.04</v>
      </c>
      <c r="N86" s="44">
        <f>N83</f>
        <v>0.4</v>
      </c>
      <c r="O86" s="39">
        <f t="shared" ref="O86:Y86" si="58">O83</f>
        <v>0.4</v>
      </c>
      <c r="P86" s="39">
        <f t="shared" si="58"/>
        <v>0.5</v>
      </c>
      <c r="Q86" s="39">
        <f t="shared" si="58"/>
        <v>0.5</v>
      </c>
      <c r="R86" s="39">
        <f t="shared" si="58"/>
        <v>0.6</v>
      </c>
      <c r="S86" s="39">
        <f t="shared" si="58"/>
        <v>0.6</v>
      </c>
      <c r="T86" s="39">
        <f t="shared" si="58"/>
        <v>0.6</v>
      </c>
      <c r="U86" s="39">
        <f t="shared" si="58"/>
        <v>0.6</v>
      </c>
      <c r="V86" s="39">
        <f t="shared" si="58"/>
        <v>0.6</v>
      </c>
      <c r="W86" s="39">
        <f t="shared" si="58"/>
        <v>0.6</v>
      </c>
      <c r="X86" s="39">
        <f t="shared" si="58"/>
        <v>0.5</v>
      </c>
      <c r="Y86" s="39">
        <f t="shared" si="58"/>
        <v>0.4</v>
      </c>
      <c r="Z86" s="111"/>
    </row>
    <row r="87" spans="2:27" ht="17.25" customHeight="1" x14ac:dyDescent="0.25">
      <c r="D87" s="32" t="s">
        <v>26</v>
      </c>
      <c r="E87" s="32" t="s">
        <v>27</v>
      </c>
      <c r="F87" s="33" t="s">
        <v>96</v>
      </c>
      <c r="G87" s="34" t="s">
        <v>97</v>
      </c>
      <c r="H87" s="32">
        <v>0</v>
      </c>
      <c r="I87" s="35" t="s">
        <v>98</v>
      </c>
      <c r="J87" s="35" t="s">
        <v>35</v>
      </c>
      <c r="K87" s="36">
        <f t="shared" si="0"/>
        <v>0.52500000000000002</v>
      </c>
      <c r="L87" s="35" t="s">
        <v>102</v>
      </c>
      <c r="M87" s="37">
        <v>0.4</v>
      </c>
      <c r="N87" s="44">
        <f>N83</f>
        <v>0.4</v>
      </c>
      <c r="O87" s="39">
        <f t="shared" ref="O87:Y87" si="59">O83</f>
        <v>0.4</v>
      </c>
      <c r="P87" s="39">
        <f t="shared" si="59"/>
        <v>0.5</v>
      </c>
      <c r="Q87" s="39">
        <f t="shared" si="59"/>
        <v>0.5</v>
      </c>
      <c r="R87" s="39">
        <f t="shared" si="59"/>
        <v>0.6</v>
      </c>
      <c r="S87" s="39">
        <f t="shared" si="59"/>
        <v>0.6</v>
      </c>
      <c r="T87" s="39">
        <f t="shared" si="59"/>
        <v>0.6</v>
      </c>
      <c r="U87" s="39">
        <f t="shared" si="59"/>
        <v>0.6</v>
      </c>
      <c r="V87" s="39">
        <f t="shared" si="59"/>
        <v>0.6</v>
      </c>
      <c r="W87" s="39">
        <f t="shared" si="59"/>
        <v>0.6</v>
      </c>
      <c r="X87" s="39">
        <f t="shared" si="59"/>
        <v>0.5</v>
      </c>
      <c r="Y87" s="39">
        <f t="shared" si="59"/>
        <v>0.4</v>
      </c>
      <c r="Z87" s="111"/>
    </row>
    <row r="88" spans="2:27" ht="17.25" customHeight="1" x14ac:dyDescent="0.25">
      <c r="D88" s="23" t="s">
        <v>26</v>
      </c>
      <c r="E88" s="23" t="s">
        <v>27</v>
      </c>
      <c r="F88" s="24" t="s">
        <v>96</v>
      </c>
      <c r="G88" s="25" t="s">
        <v>97</v>
      </c>
      <c r="H88" s="23">
        <v>0</v>
      </c>
      <c r="I88" s="26" t="s">
        <v>103</v>
      </c>
      <c r="J88" s="26" t="s">
        <v>34</v>
      </c>
      <c r="K88" s="27">
        <f t="shared" si="0"/>
        <v>0.47500000000000003</v>
      </c>
      <c r="L88" s="28" t="s">
        <v>28</v>
      </c>
      <c r="M88" s="29" t="s">
        <v>28</v>
      </c>
      <c r="N88" s="42">
        <f>1-N83</f>
        <v>0.6</v>
      </c>
      <c r="O88" s="43">
        <f t="shared" ref="O88:Y88" si="60">1-O83</f>
        <v>0.6</v>
      </c>
      <c r="P88" s="43">
        <f t="shared" si="60"/>
        <v>0.5</v>
      </c>
      <c r="Q88" s="43">
        <f t="shared" si="60"/>
        <v>0.5</v>
      </c>
      <c r="R88" s="43">
        <f t="shared" si="60"/>
        <v>0.4</v>
      </c>
      <c r="S88" s="43">
        <f t="shared" si="60"/>
        <v>0.4</v>
      </c>
      <c r="T88" s="43">
        <f t="shared" si="60"/>
        <v>0.4</v>
      </c>
      <c r="U88" s="43">
        <f t="shared" si="60"/>
        <v>0.4</v>
      </c>
      <c r="V88" s="43">
        <f t="shared" si="60"/>
        <v>0.4</v>
      </c>
      <c r="W88" s="43">
        <f t="shared" si="60"/>
        <v>0.4</v>
      </c>
      <c r="X88" s="43">
        <f t="shared" si="60"/>
        <v>0.5</v>
      </c>
      <c r="Y88" s="43">
        <f t="shared" si="60"/>
        <v>0.6</v>
      </c>
    </row>
    <row r="89" spans="2:27" ht="17.25" customHeight="1" x14ac:dyDescent="0.25">
      <c r="D89" s="32" t="s">
        <v>26</v>
      </c>
      <c r="E89" s="32" t="s">
        <v>27</v>
      </c>
      <c r="F89" s="33" t="s">
        <v>96</v>
      </c>
      <c r="G89" s="34" t="s">
        <v>97</v>
      </c>
      <c r="H89" s="32">
        <v>0</v>
      </c>
      <c r="I89" s="35" t="s">
        <v>103</v>
      </c>
      <c r="J89" s="35" t="s">
        <v>35</v>
      </c>
      <c r="K89" s="36">
        <f t="shared" si="0"/>
        <v>0.47500000000000003</v>
      </c>
      <c r="L89" s="35" t="s">
        <v>99</v>
      </c>
      <c r="M89" s="37">
        <v>0.17299999999999999</v>
      </c>
      <c r="N89" s="44">
        <f>N88</f>
        <v>0.6</v>
      </c>
      <c r="O89" s="39">
        <f t="shared" ref="O89:Y89" si="61">O88</f>
        <v>0.6</v>
      </c>
      <c r="P89" s="39">
        <f t="shared" si="61"/>
        <v>0.5</v>
      </c>
      <c r="Q89" s="39">
        <f t="shared" si="61"/>
        <v>0.5</v>
      </c>
      <c r="R89" s="39">
        <f t="shared" si="61"/>
        <v>0.4</v>
      </c>
      <c r="S89" s="39">
        <f t="shared" si="61"/>
        <v>0.4</v>
      </c>
      <c r="T89" s="39">
        <f t="shared" si="61"/>
        <v>0.4</v>
      </c>
      <c r="U89" s="39">
        <f t="shared" si="61"/>
        <v>0.4</v>
      </c>
      <c r="V89" s="39">
        <f t="shared" si="61"/>
        <v>0.4</v>
      </c>
      <c r="W89" s="39">
        <f t="shared" si="61"/>
        <v>0.4</v>
      </c>
      <c r="X89" s="39">
        <f t="shared" si="61"/>
        <v>0.5</v>
      </c>
      <c r="Y89" s="39">
        <f t="shared" si="61"/>
        <v>0.6</v>
      </c>
    </row>
    <row r="90" spans="2:27" ht="17.25" customHeight="1" x14ac:dyDescent="0.25">
      <c r="D90" s="32" t="s">
        <v>26</v>
      </c>
      <c r="E90" s="32" t="s">
        <v>27</v>
      </c>
      <c r="F90" s="33" t="s">
        <v>96</v>
      </c>
      <c r="G90" s="34" t="s">
        <v>97</v>
      </c>
      <c r="H90" s="32">
        <v>0</v>
      </c>
      <c r="I90" s="35" t="s">
        <v>103</v>
      </c>
      <c r="J90" s="35" t="s">
        <v>35</v>
      </c>
      <c r="K90" s="36">
        <f t="shared" si="0"/>
        <v>0.47500000000000003</v>
      </c>
      <c r="L90" s="35" t="s">
        <v>100</v>
      </c>
      <c r="M90" s="109">
        <f>ROUNDUP(1098*1.05,0)</f>
        <v>1153</v>
      </c>
      <c r="N90" s="44">
        <f>N88</f>
        <v>0.6</v>
      </c>
      <c r="O90" s="39">
        <f t="shared" ref="O90:Y90" si="62">O88</f>
        <v>0.6</v>
      </c>
      <c r="P90" s="39">
        <f t="shared" si="62"/>
        <v>0.5</v>
      </c>
      <c r="Q90" s="39">
        <f t="shared" si="62"/>
        <v>0.5</v>
      </c>
      <c r="R90" s="39">
        <f t="shared" si="62"/>
        <v>0.4</v>
      </c>
      <c r="S90" s="39">
        <f t="shared" si="62"/>
        <v>0.4</v>
      </c>
      <c r="T90" s="39">
        <f t="shared" si="62"/>
        <v>0.4</v>
      </c>
      <c r="U90" s="39">
        <f t="shared" si="62"/>
        <v>0.4</v>
      </c>
      <c r="V90" s="39">
        <f t="shared" si="62"/>
        <v>0.4</v>
      </c>
      <c r="W90" s="39">
        <f t="shared" si="62"/>
        <v>0.4</v>
      </c>
      <c r="X90" s="39">
        <f t="shared" si="62"/>
        <v>0.5</v>
      </c>
      <c r="Y90" s="39">
        <f t="shared" si="62"/>
        <v>0.6</v>
      </c>
    </row>
    <row r="91" spans="2:27" ht="15.75" customHeight="1" x14ac:dyDescent="0.25">
      <c r="D91" s="32" t="s">
        <v>26</v>
      </c>
      <c r="E91" s="32" t="s">
        <v>27</v>
      </c>
      <c r="F91" s="33" t="s">
        <v>96</v>
      </c>
      <c r="G91" s="34" t="s">
        <v>97</v>
      </c>
      <c r="H91" s="32">
        <v>0</v>
      </c>
      <c r="I91" s="35" t="s">
        <v>103</v>
      </c>
      <c r="J91" s="35" t="s">
        <v>35</v>
      </c>
      <c r="K91" s="36">
        <f t="shared" si="0"/>
        <v>0.47500000000000003</v>
      </c>
      <c r="L91" s="35" t="s">
        <v>101</v>
      </c>
      <c r="M91" s="37">
        <v>0.04</v>
      </c>
      <c r="N91" s="44">
        <f>N88</f>
        <v>0.6</v>
      </c>
      <c r="O91" s="39">
        <f t="shared" ref="O91:Y91" si="63">O88</f>
        <v>0.6</v>
      </c>
      <c r="P91" s="39">
        <f t="shared" si="63"/>
        <v>0.5</v>
      </c>
      <c r="Q91" s="39">
        <f t="shared" si="63"/>
        <v>0.5</v>
      </c>
      <c r="R91" s="39">
        <f t="shared" si="63"/>
        <v>0.4</v>
      </c>
      <c r="S91" s="39">
        <f t="shared" si="63"/>
        <v>0.4</v>
      </c>
      <c r="T91" s="39">
        <f t="shared" si="63"/>
        <v>0.4</v>
      </c>
      <c r="U91" s="39">
        <f t="shared" si="63"/>
        <v>0.4</v>
      </c>
      <c r="V91" s="39">
        <f t="shared" si="63"/>
        <v>0.4</v>
      </c>
      <c r="W91" s="39">
        <f t="shared" si="63"/>
        <v>0.4</v>
      </c>
      <c r="X91" s="39">
        <f t="shared" si="63"/>
        <v>0.5</v>
      </c>
      <c r="Y91" s="39">
        <f t="shared" si="63"/>
        <v>0.6</v>
      </c>
    </row>
    <row r="92" spans="2:27" ht="17.25" customHeight="1" x14ac:dyDescent="0.25">
      <c r="D92" s="102" t="s">
        <v>26</v>
      </c>
      <c r="E92" s="102" t="s">
        <v>27</v>
      </c>
      <c r="F92" s="103" t="s">
        <v>28</v>
      </c>
      <c r="G92" s="104" t="s">
        <v>104</v>
      </c>
      <c r="H92" s="102" t="s">
        <v>28</v>
      </c>
      <c r="I92" s="105" t="s">
        <v>28</v>
      </c>
      <c r="J92" s="105" t="s">
        <v>28</v>
      </c>
      <c r="K92" s="106" t="str">
        <f t="shared" si="0"/>
        <v>n/a</v>
      </c>
      <c r="L92" s="105" t="s">
        <v>28</v>
      </c>
      <c r="M92" s="107" t="s">
        <v>28</v>
      </c>
      <c r="N92" s="108" t="s">
        <v>28</v>
      </c>
      <c r="O92" s="106" t="s">
        <v>28</v>
      </c>
      <c r="P92" s="106" t="s">
        <v>28</v>
      </c>
      <c r="Q92" s="106" t="s">
        <v>28</v>
      </c>
      <c r="R92" s="106" t="s">
        <v>28</v>
      </c>
      <c r="S92" s="106" t="s">
        <v>28</v>
      </c>
      <c r="T92" s="106" t="s">
        <v>28</v>
      </c>
      <c r="U92" s="106" t="s">
        <v>28</v>
      </c>
      <c r="V92" s="106" t="s">
        <v>28</v>
      </c>
      <c r="W92" s="106" t="s">
        <v>28</v>
      </c>
      <c r="X92" s="106" t="s">
        <v>28</v>
      </c>
      <c r="Y92" s="106" t="s">
        <v>28</v>
      </c>
    </row>
    <row r="93" spans="2:27" ht="17.25" customHeight="1" x14ac:dyDescent="0.25">
      <c r="D93" s="23" t="s">
        <v>26</v>
      </c>
      <c r="E93" s="23" t="s">
        <v>27</v>
      </c>
      <c r="F93" s="24" t="s">
        <v>105</v>
      </c>
      <c r="G93" s="25" t="s">
        <v>97</v>
      </c>
      <c r="H93" s="23">
        <v>0</v>
      </c>
      <c r="I93" s="26" t="s">
        <v>106</v>
      </c>
      <c r="J93" s="26" t="s">
        <v>34</v>
      </c>
      <c r="K93" s="27">
        <f t="shared" si="0"/>
        <v>1</v>
      </c>
      <c r="L93" s="28" t="s">
        <v>28</v>
      </c>
      <c r="M93" s="29" t="s">
        <v>28</v>
      </c>
      <c r="N93" s="30">
        <v>1</v>
      </c>
      <c r="O93" s="31">
        <v>1</v>
      </c>
      <c r="P93" s="31">
        <v>1</v>
      </c>
      <c r="Q93" s="31">
        <v>1</v>
      </c>
      <c r="R93" s="31">
        <v>1</v>
      </c>
      <c r="S93" s="31">
        <v>1</v>
      </c>
      <c r="T93" s="31">
        <v>1</v>
      </c>
      <c r="U93" s="31">
        <v>1</v>
      </c>
      <c r="V93" s="31">
        <v>1</v>
      </c>
      <c r="W93" s="31">
        <v>1</v>
      </c>
      <c r="X93" s="31">
        <v>1</v>
      </c>
      <c r="Y93" s="31">
        <v>1</v>
      </c>
    </row>
    <row r="94" spans="2:27" ht="17.25" customHeight="1" x14ac:dyDescent="0.25">
      <c r="D94" s="23" t="s">
        <v>26</v>
      </c>
      <c r="E94" s="23" t="s">
        <v>27</v>
      </c>
      <c r="F94" s="24" t="s">
        <v>107</v>
      </c>
      <c r="G94" s="25" t="s">
        <v>97</v>
      </c>
      <c r="H94" s="23">
        <v>0</v>
      </c>
      <c r="I94" s="26" t="s">
        <v>108</v>
      </c>
      <c r="J94" s="26" t="s">
        <v>34</v>
      </c>
      <c r="K94" s="27">
        <f t="shared" si="0"/>
        <v>1</v>
      </c>
      <c r="L94" s="26" t="s">
        <v>28</v>
      </c>
      <c r="M94" s="72" t="s">
        <v>28</v>
      </c>
      <c r="N94" s="30">
        <v>1</v>
      </c>
      <c r="O94" s="31">
        <v>1</v>
      </c>
      <c r="P94" s="31">
        <v>1</v>
      </c>
      <c r="Q94" s="31">
        <v>1</v>
      </c>
      <c r="R94" s="31">
        <v>1</v>
      </c>
      <c r="S94" s="31">
        <v>1</v>
      </c>
      <c r="T94" s="31">
        <v>1</v>
      </c>
      <c r="U94" s="31">
        <v>1</v>
      </c>
      <c r="V94" s="31">
        <v>1</v>
      </c>
      <c r="W94" s="31">
        <v>1</v>
      </c>
      <c r="X94" s="31">
        <v>1</v>
      </c>
      <c r="Y94" s="31">
        <v>1</v>
      </c>
      <c r="AA94" s="111"/>
    </row>
    <row r="95" spans="2:27" ht="17.25" customHeight="1" x14ac:dyDescent="0.25">
      <c r="D95" s="23" t="s">
        <v>26</v>
      </c>
      <c r="E95" s="23" t="s">
        <v>27</v>
      </c>
      <c r="F95" s="24" t="s">
        <v>109</v>
      </c>
      <c r="G95" s="25" t="s">
        <v>97</v>
      </c>
      <c r="H95" s="23">
        <v>1</v>
      </c>
      <c r="I95" s="26" t="s">
        <v>110</v>
      </c>
      <c r="J95" s="26" t="s">
        <v>34</v>
      </c>
      <c r="K95" s="27">
        <f t="shared" si="0"/>
        <v>1.86625</v>
      </c>
      <c r="L95" s="28" t="s">
        <v>28</v>
      </c>
      <c r="M95" s="29" t="s">
        <v>28</v>
      </c>
      <c r="N95" s="30">
        <f>IFERROR((2-N83)/$N$83*N83,200%)</f>
        <v>1.6</v>
      </c>
      <c r="O95" s="31">
        <f>IFERROR((2-O83)/$N$83*O83,200%)</f>
        <v>1.6</v>
      </c>
      <c r="P95" s="31">
        <f>IFERROR((2-P83)/$N$83*P83,200%)-20%</f>
        <v>1.675</v>
      </c>
      <c r="Q95" s="31">
        <f>IFERROR((2-Q83)/$N$83*Q83,200%)-15%</f>
        <v>1.7250000000000001</v>
      </c>
      <c r="R95" s="31">
        <f>IFERROR((2-R83)/$N$83*R83,200%)-15%</f>
        <v>1.9499999999999997</v>
      </c>
      <c r="S95" s="31">
        <f>IFERROR((2-S83)/$N$83*S83,200%)-5%</f>
        <v>2.0499999999999998</v>
      </c>
      <c r="T95" s="31">
        <f>IFERROR((2-T83)/$N$83*T83,200%)-3%</f>
        <v>2.0699999999999998</v>
      </c>
      <c r="U95" s="31">
        <f>IFERROR((2-U83)/$N$83*U83,200%)</f>
        <v>2.0999999999999996</v>
      </c>
      <c r="V95" s="31">
        <f>IFERROR((2-V83)/$N$83*V83,200%)+5%</f>
        <v>2.1499999999999995</v>
      </c>
      <c r="W95" s="31">
        <f>IFERROR((2-W83)/$N$83*W83,200%)-10%</f>
        <v>1.9999999999999996</v>
      </c>
      <c r="X95" s="31">
        <f>IFERROR((2-X83)/$N$83*X83,200%)</f>
        <v>1.875</v>
      </c>
      <c r="Y95" s="31">
        <f>IFERROR((2-Y83)/$N$83*Y83,200%)</f>
        <v>1.6</v>
      </c>
      <c r="AA95" s="111"/>
    </row>
    <row r="96" spans="2:27" ht="17.25" customHeight="1" x14ac:dyDescent="0.25">
      <c r="D96" s="32" t="s">
        <v>26</v>
      </c>
      <c r="E96" s="32" t="s">
        <v>27</v>
      </c>
      <c r="F96" s="33" t="s">
        <v>109</v>
      </c>
      <c r="G96" s="34" t="s">
        <v>97</v>
      </c>
      <c r="H96" s="32">
        <v>1</v>
      </c>
      <c r="I96" s="35" t="s">
        <v>110</v>
      </c>
      <c r="J96" s="35" t="s">
        <v>35</v>
      </c>
      <c r="K96" s="36">
        <f t="shared" si="0"/>
        <v>1.2450000000000001</v>
      </c>
      <c r="L96" s="35" t="s">
        <v>102</v>
      </c>
      <c r="M96" s="37">
        <v>0.4</v>
      </c>
      <c r="N96" s="44">
        <f>ROUND(N95*2/3,2)</f>
        <v>1.07</v>
      </c>
      <c r="O96" s="39">
        <f t="shared" ref="O96:Y96" si="64">ROUND(O95*2/3,2)</f>
        <v>1.07</v>
      </c>
      <c r="P96" s="39">
        <f t="shared" si="64"/>
        <v>1.1200000000000001</v>
      </c>
      <c r="Q96" s="39">
        <f t="shared" si="64"/>
        <v>1.1499999999999999</v>
      </c>
      <c r="R96" s="39">
        <f t="shared" si="64"/>
        <v>1.3</v>
      </c>
      <c r="S96" s="39">
        <f t="shared" si="64"/>
        <v>1.37</v>
      </c>
      <c r="T96" s="39">
        <f t="shared" si="64"/>
        <v>1.38</v>
      </c>
      <c r="U96" s="39">
        <f t="shared" si="64"/>
        <v>1.4</v>
      </c>
      <c r="V96" s="39">
        <f t="shared" si="64"/>
        <v>1.43</v>
      </c>
      <c r="W96" s="39">
        <f t="shared" si="64"/>
        <v>1.33</v>
      </c>
      <c r="X96" s="39">
        <f t="shared" si="64"/>
        <v>1.25</v>
      </c>
      <c r="Y96" s="39">
        <f t="shared" si="64"/>
        <v>1.07</v>
      </c>
    </row>
    <row r="97" spans="4:26" x14ac:dyDescent="0.25">
      <c r="D97" s="23" t="s">
        <v>26</v>
      </c>
      <c r="E97" s="23" t="s">
        <v>27</v>
      </c>
      <c r="F97" s="24" t="s">
        <v>111</v>
      </c>
      <c r="G97" s="25" t="s">
        <v>97</v>
      </c>
      <c r="H97" s="23">
        <v>10</v>
      </c>
      <c r="I97" s="26" t="s">
        <v>112</v>
      </c>
      <c r="J97" s="26" t="s">
        <v>34</v>
      </c>
      <c r="K97" s="27">
        <f t="shared" si="0"/>
        <v>0.90083333333333337</v>
      </c>
      <c r="L97" s="28" t="s">
        <v>28</v>
      </c>
      <c r="M97" s="29" t="s">
        <v>28</v>
      </c>
      <c r="N97" s="42">
        <f>1-SUM(N59,N67,N75)</f>
        <v>0.8</v>
      </c>
      <c r="O97" s="43">
        <f t="shared" ref="O97:Y97" si="65">1-SUM(O59,O67,O75)</f>
        <v>0.8</v>
      </c>
      <c r="P97" s="43">
        <f t="shared" si="65"/>
        <v>0.8</v>
      </c>
      <c r="Q97" s="43">
        <f t="shared" si="65"/>
        <v>0.81</v>
      </c>
      <c r="R97" s="43">
        <f t="shared" si="65"/>
        <v>0.81</v>
      </c>
      <c r="S97" s="43">
        <f t="shared" si="65"/>
        <v>0.79</v>
      </c>
      <c r="T97" s="43">
        <f t="shared" si="65"/>
        <v>1</v>
      </c>
      <c r="U97" s="43">
        <f t="shared" si="65"/>
        <v>1</v>
      </c>
      <c r="V97" s="43">
        <f t="shared" si="65"/>
        <v>1</v>
      </c>
      <c r="W97" s="43">
        <f t="shared" si="65"/>
        <v>1</v>
      </c>
      <c r="X97" s="43">
        <f t="shared" si="65"/>
        <v>1</v>
      </c>
      <c r="Y97" s="43">
        <f t="shared" si="65"/>
        <v>1</v>
      </c>
    </row>
    <row r="98" spans="4:26" ht="16.5" customHeight="1" x14ac:dyDescent="0.25">
      <c r="D98" s="32" t="s">
        <v>26</v>
      </c>
      <c r="E98" s="32" t="s">
        <v>27</v>
      </c>
      <c r="F98" s="33" t="s">
        <v>111</v>
      </c>
      <c r="G98" s="34" t="s">
        <v>97</v>
      </c>
      <c r="H98" s="32">
        <v>10</v>
      </c>
      <c r="I98" s="35" t="s">
        <v>112</v>
      </c>
      <c r="J98" s="35" t="s">
        <v>35</v>
      </c>
      <c r="K98" s="36">
        <f t="shared" si="0"/>
        <v>4.5166666666666662E-3</v>
      </c>
      <c r="L98" s="35" t="s">
        <v>36</v>
      </c>
      <c r="M98" s="37">
        <f>10*(5*6)/10^3</f>
        <v>0.3</v>
      </c>
      <c r="N98" s="38">
        <f>ROUND(0.5%*N97,4)</f>
        <v>4.0000000000000001E-3</v>
      </c>
      <c r="O98" s="39">
        <f t="shared" ref="O98:Y98" si="66">ROUND(0.5%*O97,4)</f>
        <v>4.0000000000000001E-3</v>
      </c>
      <c r="P98" s="39">
        <f t="shared" si="66"/>
        <v>4.0000000000000001E-3</v>
      </c>
      <c r="Q98" s="39">
        <f t="shared" si="66"/>
        <v>4.1000000000000003E-3</v>
      </c>
      <c r="R98" s="39">
        <f t="shared" si="66"/>
        <v>4.1000000000000003E-3</v>
      </c>
      <c r="S98" s="39">
        <f t="shared" si="66"/>
        <v>4.0000000000000001E-3</v>
      </c>
      <c r="T98" s="39">
        <f t="shared" si="66"/>
        <v>5.0000000000000001E-3</v>
      </c>
      <c r="U98" s="39">
        <f t="shared" si="66"/>
        <v>5.0000000000000001E-3</v>
      </c>
      <c r="V98" s="39">
        <f t="shared" si="66"/>
        <v>5.0000000000000001E-3</v>
      </c>
      <c r="W98" s="39">
        <f t="shared" si="66"/>
        <v>5.0000000000000001E-3</v>
      </c>
      <c r="X98" s="39">
        <f t="shared" si="66"/>
        <v>5.0000000000000001E-3</v>
      </c>
      <c r="Y98" s="39">
        <f t="shared" si="66"/>
        <v>5.0000000000000001E-3</v>
      </c>
    </row>
    <row r="99" spans="4:26" ht="16.5" customHeight="1" x14ac:dyDescent="0.25">
      <c r="D99" s="32" t="s">
        <v>26</v>
      </c>
      <c r="E99" s="32" t="s">
        <v>27</v>
      </c>
      <c r="F99" s="33" t="s">
        <v>111</v>
      </c>
      <c r="G99" s="34" t="s">
        <v>97</v>
      </c>
      <c r="H99" s="32">
        <v>10</v>
      </c>
      <c r="I99" s="35" t="s">
        <v>112</v>
      </c>
      <c r="J99" s="35" t="s">
        <v>35</v>
      </c>
      <c r="K99" s="36">
        <f t="shared" si="0"/>
        <v>0.56083333333333341</v>
      </c>
      <c r="L99" s="35" t="s">
        <v>37</v>
      </c>
      <c r="M99" s="37">
        <v>4.5</v>
      </c>
      <c r="N99" s="40">
        <f>ROUND($N$42*N97,2)</f>
        <v>0.16</v>
      </c>
      <c r="O99" s="41">
        <f>ROUND($O$42*O97,2)</f>
        <v>0.24</v>
      </c>
      <c r="P99" s="41">
        <f>ROUND($P$42*P97,2)</f>
        <v>0.32</v>
      </c>
      <c r="Q99" s="41">
        <f>ROUND($Q$42*Q97,2)</f>
        <v>0.41</v>
      </c>
      <c r="R99" s="41">
        <f>ROUND($R$42*R97,2)</f>
        <v>0.56999999999999995</v>
      </c>
      <c r="S99" s="41">
        <f>ROUND($S$42*S97,2)</f>
        <v>0.63</v>
      </c>
      <c r="T99" s="41">
        <f>ROUND($T$42*T97,2)</f>
        <v>0.9</v>
      </c>
      <c r="U99" s="41">
        <f>ROUND($U$42*U97,2)</f>
        <v>0.9</v>
      </c>
      <c r="V99" s="41">
        <f>ROUND($V$42*V97,2)</f>
        <v>0.9</v>
      </c>
      <c r="W99" s="41">
        <f>ROUND($W$42*W97,2)</f>
        <v>0.7</v>
      </c>
      <c r="X99" s="41">
        <f>ROUND($X$42*X97,2)</f>
        <v>0.6</v>
      </c>
      <c r="Y99" s="41">
        <f>ROUND($Y$42*Y97,2)</f>
        <v>0.4</v>
      </c>
    </row>
    <row r="100" spans="4:26" ht="17.25" customHeight="1" x14ac:dyDescent="0.25">
      <c r="D100" s="32" t="s">
        <v>26</v>
      </c>
      <c r="E100" s="32" t="s">
        <v>27</v>
      </c>
      <c r="F100" s="33" t="s">
        <v>111</v>
      </c>
      <c r="G100" s="34" t="s">
        <v>97</v>
      </c>
      <c r="H100" s="32">
        <v>10</v>
      </c>
      <c r="I100" s="35" t="s">
        <v>112</v>
      </c>
      <c r="J100" s="35" t="s">
        <v>35</v>
      </c>
      <c r="K100" s="36">
        <f t="shared" si="0"/>
        <v>0.33548333333333336</v>
      </c>
      <c r="L100" s="35" t="s">
        <v>38</v>
      </c>
      <c r="M100" s="37">
        <v>4.5</v>
      </c>
      <c r="N100" s="40">
        <f>N97-SUM(N98:N99)</f>
        <v>0.63600000000000001</v>
      </c>
      <c r="O100" s="41">
        <f t="shared" ref="O100" si="67">O97-SUM(O98:O99)</f>
        <v>0.55600000000000005</v>
      </c>
      <c r="P100" s="41">
        <f t="shared" ref="P100:Y100" si="68">P97-SUM(P98:P99)</f>
        <v>0.47600000000000003</v>
      </c>
      <c r="Q100" s="41">
        <f t="shared" si="68"/>
        <v>0.39590000000000009</v>
      </c>
      <c r="R100" s="41">
        <f t="shared" si="68"/>
        <v>0.23590000000000011</v>
      </c>
      <c r="S100" s="41">
        <f t="shared" si="68"/>
        <v>0.15600000000000003</v>
      </c>
      <c r="T100" s="41">
        <f t="shared" si="68"/>
        <v>9.4999999999999973E-2</v>
      </c>
      <c r="U100" s="41">
        <f t="shared" si="68"/>
        <v>9.4999999999999973E-2</v>
      </c>
      <c r="V100" s="41">
        <f t="shared" si="68"/>
        <v>9.4999999999999973E-2</v>
      </c>
      <c r="W100" s="41">
        <f t="shared" si="68"/>
        <v>0.29500000000000004</v>
      </c>
      <c r="X100" s="41">
        <f t="shared" si="68"/>
        <v>0.39500000000000002</v>
      </c>
      <c r="Y100" s="41">
        <f t="shared" si="68"/>
        <v>0.59499999999999997</v>
      </c>
    </row>
    <row r="101" spans="4:26" ht="16.5" customHeight="1" x14ac:dyDescent="0.25">
      <c r="D101" s="23" t="s">
        <v>26</v>
      </c>
      <c r="E101" s="23" t="s">
        <v>27</v>
      </c>
      <c r="F101" s="24" t="s">
        <v>113</v>
      </c>
      <c r="G101" s="25" t="s">
        <v>97</v>
      </c>
      <c r="H101" s="23">
        <v>25</v>
      </c>
      <c r="I101" s="26" t="s">
        <v>114</v>
      </c>
      <c r="J101" s="26" t="s">
        <v>34</v>
      </c>
      <c r="K101" s="27">
        <f t="shared" si="0"/>
        <v>0.26250000000000007</v>
      </c>
      <c r="L101" s="28" t="s">
        <v>28</v>
      </c>
      <c r="M101" s="29" t="s">
        <v>28</v>
      </c>
      <c r="N101" s="30">
        <v>0.2</v>
      </c>
      <c r="O101" s="31">
        <v>0.2</v>
      </c>
      <c r="P101" s="31">
        <v>0.2</v>
      </c>
      <c r="Q101" s="31">
        <v>0.3</v>
      </c>
      <c r="R101" s="31">
        <v>0.3</v>
      </c>
      <c r="S101" s="31">
        <v>0.3</v>
      </c>
      <c r="T101" s="31">
        <v>0.35</v>
      </c>
      <c r="U101" s="31">
        <v>0.35</v>
      </c>
      <c r="V101" s="31">
        <v>0.35</v>
      </c>
      <c r="W101" s="31">
        <v>0.2</v>
      </c>
      <c r="X101" s="31">
        <v>0.2</v>
      </c>
      <c r="Y101" s="31">
        <v>0.2</v>
      </c>
    </row>
    <row r="102" spans="4:26" ht="16.5" customHeight="1" x14ac:dyDescent="0.25">
      <c r="D102" s="32" t="s">
        <v>26</v>
      </c>
      <c r="E102" s="32" t="s">
        <v>27</v>
      </c>
      <c r="F102" s="33" t="s">
        <v>113</v>
      </c>
      <c r="G102" s="34" t="s">
        <v>97</v>
      </c>
      <c r="H102" s="32">
        <v>25</v>
      </c>
      <c r="I102" s="35" t="s">
        <v>114</v>
      </c>
      <c r="J102" s="35" t="s">
        <v>35</v>
      </c>
      <c r="K102" s="36">
        <f t="shared" si="0"/>
        <v>0.26250000000000007</v>
      </c>
      <c r="L102" s="35" t="s">
        <v>99</v>
      </c>
      <c r="M102" s="37">
        <v>0.17299999999999999</v>
      </c>
      <c r="N102" s="44">
        <f>N101</f>
        <v>0.2</v>
      </c>
      <c r="O102" s="39">
        <f t="shared" ref="O102:Y102" si="69">O101</f>
        <v>0.2</v>
      </c>
      <c r="P102" s="39">
        <f t="shared" si="69"/>
        <v>0.2</v>
      </c>
      <c r="Q102" s="39">
        <f t="shared" si="69"/>
        <v>0.3</v>
      </c>
      <c r="R102" s="39">
        <f t="shared" si="69"/>
        <v>0.3</v>
      </c>
      <c r="S102" s="39">
        <f t="shared" si="69"/>
        <v>0.3</v>
      </c>
      <c r="T102" s="39">
        <f t="shared" si="69"/>
        <v>0.35</v>
      </c>
      <c r="U102" s="39">
        <f t="shared" si="69"/>
        <v>0.35</v>
      </c>
      <c r="V102" s="39">
        <f t="shared" si="69"/>
        <v>0.35</v>
      </c>
      <c r="W102" s="39">
        <f t="shared" si="69"/>
        <v>0.2</v>
      </c>
      <c r="X102" s="39">
        <f t="shared" si="69"/>
        <v>0.2</v>
      </c>
      <c r="Y102" s="39">
        <f t="shared" si="69"/>
        <v>0.2</v>
      </c>
    </row>
    <row r="103" spans="4:26" ht="17.25" customHeight="1" x14ac:dyDescent="0.25">
      <c r="D103" s="32" t="s">
        <v>26</v>
      </c>
      <c r="E103" s="32" t="s">
        <v>27</v>
      </c>
      <c r="F103" s="33" t="s">
        <v>113</v>
      </c>
      <c r="G103" s="34" t="s">
        <v>97</v>
      </c>
      <c r="H103" s="32">
        <v>25</v>
      </c>
      <c r="I103" s="35" t="s">
        <v>114</v>
      </c>
      <c r="J103" s="35" t="s">
        <v>35</v>
      </c>
      <c r="K103" s="36">
        <f t="shared" si="0"/>
        <v>0.26250000000000007</v>
      </c>
      <c r="L103" s="35" t="s">
        <v>100</v>
      </c>
      <c r="M103" s="112">
        <f>ROUNDUP((1230-M85)/K103,0)</f>
        <v>294</v>
      </c>
      <c r="N103" s="44">
        <f>N101</f>
        <v>0.2</v>
      </c>
      <c r="O103" s="39">
        <f t="shared" ref="O103:Y103" si="70">O101</f>
        <v>0.2</v>
      </c>
      <c r="P103" s="39">
        <f t="shared" si="70"/>
        <v>0.2</v>
      </c>
      <c r="Q103" s="39">
        <f t="shared" si="70"/>
        <v>0.3</v>
      </c>
      <c r="R103" s="39">
        <f t="shared" si="70"/>
        <v>0.3</v>
      </c>
      <c r="S103" s="39">
        <f t="shared" si="70"/>
        <v>0.3</v>
      </c>
      <c r="T103" s="39">
        <f t="shared" si="70"/>
        <v>0.35</v>
      </c>
      <c r="U103" s="39">
        <f t="shared" si="70"/>
        <v>0.35</v>
      </c>
      <c r="V103" s="39">
        <f t="shared" si="70"/>
        <v>0.35</v>
      </c>
      <c r="W103" s="39">
        <f t="shared" si="70"/>
        <v>0.2</v>
      </c>
      <c r="X103" s="39">
        <f t="shared" si="70"/>
        <v>0.2</v>
      </c>
      <c r="Y103" s="39">
        <f t="shared" si="70"/>
        <v>0.2</v>
      </c>
      <c r="Z103" s="111"/>
    </row>
    <row r="104" spans="4:26" ht="17.25" customHeight="1" x14ac:dyDescent="0.25">
      <c r="D104" s="32" t="s">
        <v>26</v>
      </c>
      <c r="E104" s="32" t="s">
        <v>27</v>
      </c>
      <c r="F104" s="33" t="s">
        <v>113</v>
      </c>
      <c r="G104" s="34" t="s">
        <v>97</v>
      </c>
      <c r="H104" s="32">
        <v>25</v>
      </c>
      <c r="I104" s="35" t="s">
        <v>114</v>
      </c>
      <c r="J104" s="35" t="s">
        <v>35</v>
      </c>
      <c r="K104" s="36">
        <f t="shared" si="0"/>
        <v>0.26250000000000007</v>
      </c>
      <c r="L104" s="35" t="s">
        <v>101</v>
      </c>
      <c r="M104" s="37">
        <v>0.04</v>
      </c>
      <c r="N104" s="44">
        <f>N101</f>
        <v>0.2</v>
      </c>
      <c r="O104" s="39">
        <f t="shared" ref="O104:Y104" si="71">O101</f>
        <v>0.2</v>
      </c>
      <c r="P104" s="39">
        <f t="shared" si="71"/>
        <v>0.2</v>
      </c>
      <c r="Q104" s="39">
        <f t="shared" si="71"/>
        <v>0.3</v>
      </c>
      <c r="R104" s="39">
        <f t="shared" si="71"/>
        <v>0.3</v>
      </c>
      <c r="S104" s="39">
        <f t="shared" si="71"/>
        <v>0.3</v>
      </c>
      <c r="T104" s="39">
        <f t="shared" si="71"/>
        <v>0.35</v>
      </c>
      <c r="U104" s="39">
        <f t="shared" si="71"/>
        <v>0.35</v>
      </c>
      <c r="V104" s="39">
        <f t="shared" si="71"/>
        <v>0.35</v>
      </c>
      <c r="W104" s="39">
        <f t="shared" si="71"/>
        <v>0.2</v>
      </c>
      <c r="X104" s="39">
        <f t="shared" si="71"/>
        <v>0.2</v>
      </c>
      <c r="Y104" s="39">
        <f t="shared" si="71"/>
        <v>0.2</v>
      </c>
    </row>
    <row r="105" spans="4:26" ht="17.25" customHeight="1" x14ac:dyDescent="0.25">
      <c r="D105" s="23" t="s">
        <v>26</v>
      </c>
      <c r="E105" s="23" t="s">
        <v>27</v>
      </c>
      <c r="F105" s="24" t="s">
        <v>115</v>
      </c>
      <c r="G105" s="25" t="s">
        <v>97</v>
      </c>
      <c r="H105" s="23">
        <v>25</v>
      </c>
      <c r="I105" s="26" t="s">
        <v>116</v>
      </c>
      <c r="J105" s="26" t="s">
        <v>34</v>
      </c>
      <c r="K105" s="27">
        <f t="shared" si="0"/>
        <v>0.6875</v>
      </c>
      <c r="L105" s="26" t="s">
        <v>28</v>
      </c>
      <c r="M105" s="72" t="s">
        <v>28</v>
      </c>
      <c r="N105" s="30">
        <f>N101*2</f>
        <v>0.4</v>
      </c>
      <c r="O105" s="31">
        <f>O101*2</f>
        <v>0.4</v>
      </c>
      <c r="P105" s="31">
        <f>P101*2</f>
        <v>0.4</v>
      </c>
      <c r="Q105" s="31">
        <f t="shared" ref="Q105:V105" si="72">Q101*3</f>
        <v>0.89999999999999991</v>
      </c>
      <c r="R105" s="31">
        <f t="shared" si="72"/>
        <v>0.89999999999999991</v>
      </c>
      <c r="S105" s="31">
        <f t="shared" si="72"/>
        <v>0.89999999999999991</v>
      </c>
      <c r="T105" s="31">
        <f t="shared" si="72"/>
        <v>1.0499999999999998</v>
      </c>
      <c r="U105" s="31">
        <f t="shared" si="72"/>
        <v>1.0499999999999998</v>
      </c>
      <c r="V105" s="31">
        <f t="shared" si="72"/>
        <v>1.0499999999999998</v>
      </c>
      <c r="W105" s="31">
        <f>W101*2</f>
        <v>0.4</v>
      </c>
      <c r="X105" s="31">
        <f>X101*2</f>
        <v>0.4</v>
      </c>
      <c r="Y105" s="31">
        <f>Y101*2</f>
        <v>0.4</v>
      </c>
    </row>
    <row r="106" spans="4:26" ht="17.25" customHeight="1" x14ac:dyDescent="0.25">
      <c r="D106" s="32" t="s">
        <v>26</v>
      </c>
      <c r="E106" s="32" t="s">
        <v>27</v>
      </c>
      <c r="F106" s="33" t="s">
        <v>115</v>
      </c>
      <c r="G106" s="34" t="s">
        <v>97</v>
      </c>
      <c r="H106" s="32">
        <v>25</v>
      </c>
      <c r="I106" s="35" t="s">
        <v>116</v>
      </c>
      <c r="J106" s="35" t="s">
        <v>35</v>
      </c>
      <c r="K106" s="36">
        <f t="shared" si="0"/>
        <v>0.45999999999999996</v>
      </c>
      <c r="L106" s="35" t="s">
        <v>102</v>
      </c>
      <c r="M106" s="37">
        <v>0.4</v>
      </c>
      <c r="N106" s="44">
        <f>ROUND(N105*2/3,2)</f>
        <v>0.27</v>
      </c>
      <c r="O106" s="39">
        <f t="shared" ref="O106:Y106" si="73">ROUND(O105*2/3,2)</f>
        <v>0.27</v>
      </c>
      <c r="P106" s="39">
        <f t="shared" si="73"/>
        <v>0.27</v>
      </c>
      <c r="Q106" s="39">
        <f t="shared" si="73"/>
        <v>0.6</v>
      </c>
      <c r="R106" s="39">
        <f t="shared" si="73"/>
        <v>0.6</v>
      </c>
      <c r="S106" s="39">
        <f t="shared" si="73"/>
        <v>0.6</v>
      </c>
      <c r="T106" s="39">
        <f t="shared" si="73"/>
        <v>0.7</v>
      </c>
      <c r="U106" s="39">
        <f t="shared" si="73"/>
        <v>0.7</v>
      </c>
      <c r="V106" s="39">
        <f t="shared" si="73"/>
        <v>0.7</v>
      </c>
      <c r="W106" s="39">
        <f t="shared" si="73"/>
        <v>0.27</v>
      </c>
      <c r="X106" s="39">
        <f t="shared" si="73"/>
        <v>0.27</v>
      </c>
      <c r="Y106" s="39">
        <f t="shared" si="73"/>
        <v>0.27</v>
      </c>
    </row>
    <row r="107" spans="4:26" ht="17.25" customHeight="1" x14ac:dyDescent="0.25">
      <c r="D107" s="113" t="s">
        <v>26</v>
      </c>
      <c r="E107" s="113" t="s">
        <v>27</v>
      </c>
      <c r="F107" s="114" t="s">
        <v>28</v>
      </c>
      <c r="G107" s="115" t="s">
        <v>117</v>
      </c>
      <c r="H107" s="113" t="s">
        <v>28</v>
      </c>
      <c r="I107" s="116" t="s">
        <v>28</v>
      </c>
      <c r="J107" s="116" t="s">
        <v>28</v>
      </c>
      <c r="K107" s="117" t="str">
        <f t="shared" si="0"/>
        <v>n/a</v>
      </c>
      <c r="L107" s="116" t="s">
        <v>28</v>
      </c>
      <c r="M107" s="118" t="s">
        <v>28</v>
      </c>
      <c r="N107" s="119" t="s">
        <v>28</v>
      </c>
      <c r="O107" s="117" t="s">
        <v>28</v>
      </c>
      <c r="P107" s="117" t="s">
        <v>28</v>
      </c>
      <c r="Q107" s="117" t="s">
        <v>28</v>
      </c>
      <c r="R107" s="117" t="s">
        <v>28</v>
      </c>
      <c r="S107" s="117" t="s">
        <v>28</v>
      </c>
      <c r="T107" s="117" t="s">
        <v>28</v>
      </c>
      <c r="U107" s="117" t="s">
        <v>28</v>
      </c>
      <c r="V107" s="117" t="s">
        <v>28</v>
      </c>
      <c r="W107" s="117" t="s">
        <v>28</v>
      </c>
      <c r="X107" s="117" t="s">
        <v>28</v>
      </c>
      <c r="Y107" s="117" t="s">
        <v>28</v>
      </c>
    </row>
    <row r="108" spans="4:26" ht="17.25" customHeight="1" x14ac:dyDescent="0.25">
      <c r="D108" s="120" t="s">
        <v>26</v>
      </c>
      <c r="E108" s="120" t="s">
        <v>27</v>
      </c>
      <c r="F108" s="121" t="s">
        <v>28</v>
      </c>
      <c r="G108" s="122" t="s">
        <v>118</v>
      </c>
      <c r="H108" s="120" t="s">
        <v>28</v>
      </c>
      <c r="I108" s="123" t="s">
        <v>28</v>
      </c>
      <c r="J108" s="123" t="s">
        <v>28</v>
      </c>
      <c r="K108" s="124" t="str">
        <f t="shared" si="0"/>
        <v>n/a</v>
      </c>
      <c r="L108" s="123" t="s">
        <v>28</v>
      </c>
      <c r="M108" s="125" t="s">
        <v>28</v>
      </c>
      <c r="N108" s="126" t="s">
        <v>28</v>
      </c>
      <c r="O108" s="124" t="s">
        <v>28</v>
      </c>
      <c r="P108" s="124" t="s">
        <v>28</v>
      </c>
      <c r="Q108" s="124" t="s">
        <v>28</v>
      </c>
      <c r="R108" s="124" t="s">
        <v>28</v>
      </c>
      <c r="S108" s="124" t="s">
        <v>28</v>
      </c>
      <c r="T108" s="124" t="s">
        <v>28</v>
      </c>
      <c r="U108" s="124" t="s">
        <v>28</v>
      </c>
      <c r="V108" s="124" t="s">
        <v>28</v>
      </c>
      <c r="W108" s="124" t="s">
        <v>28</v>
      </c>
      <c r="X108" s="124" t="s">
        <v>28</v>
      </c>
      <c r="Y108" s="124" t="s">
        <v>28</v>
      </c>
    </row>
    <row r="109" spans="4:26" ht="17.25" customHeight="1" x14ac:dyDescent="0.25">
      <c r="D109" s="78" t="s">
        <v>26</v>
      </c>
      <c r="E109" s="78" t="s">
        <v>27</v>
      </c>
      <c r="F109" s="79" t="s">
        <v>119</v>
      </c>
      <c r="G109" s="80" t="s">
        <v>120</v>
      </c>
      <c r="H109" s="78">
        <v>26</v>
      </c>
      <c r="I109" s="66" t="s">
        <v>86</v>
      </c>
      <c r="J109" s="66" t="s">
        <v>34</v>
      </c>
      <c r="K109" s="27">
        <f t="shared" si="0"/>
        <v>0.33220658196270919</v>
      </c>
      <c r="L109" s="66" t="s">
        <v>28</v>
      </c>
      <c r="M109" s="67" t="s">
        <v>28</v>
      </c>
      <c r="N109" s="68">
        <f>33.7326738404931%*52%</f>
        <v>0.17540990397056413</v>
      </c>
      <c r="O109" s="69">
        <v>0.26804874467779893</v>
      </c>
      <c r="P109" s="69">
        <v>0.29447665510673066</v>
      </c>
      <c r="Q109" s="69">
        <v>0.30521449231336528</v>
      </c>
      <c r="R109" s="69">
        <v>0.3147230744151982</v>
      </c>
      <c r="S109" s="69">
        <v>0.34331597561720734</v>
      </c>
      <c r="T109" s="69">
        <v>0.35886468806617478</v>
      </c>
      <c r="U109" s="69">
        <v>0.40987449738602016</v>
      </c>
      <c r="V109" s="69">
        <v>0.41980539250841709</v>
      </c>
      <c r="W109" s="69">
        <v>0.37646446915659149</v>
      </c>
      <c r="X109" s="69">
        <v>0.35804037559226293</v>
      </c>
      <c r="Y109" s="69">
        <v>0.36224071474217906</v>
      </c>
    </row>
    <row r="110" spans="4:26" ht="17.25" customHeight="1" x14ac:dyDescent="0.25">
      <c r="D110" s="82" t="s">
        <v>26</v>
      </c>
      <c r="E110" s="82" t="s">
        <v>27</v>
      </c>
      <c r="F110" s="83" t="s">
        <v>119</v>
      </c>
      <c r="G110" s="84" t="s">
        <v>120</v>
      </c>
      <c r="H110" s="82">
        <v>26</v>
      </c>
      <c r="I110" s="85" t="s">
        <v>86</v>
      </c>
      <c r="J110" s="85" t="s">
        <v>35</v>
      </c>
      <c r="K110" s="36">
        <f t="shared" si="0"/>
        <v>0.33220658196270919</v>
      </c>
      <c r="L110" s="35" t="s">
        <v>121</v>
      </c>
      <c r="M110" s="37">
        <v>0.2</v>
      </c>
      <c r="N110" s="44">
        <f>N109</f>
        <v>0.17540990397056413</v>
      </c>
      <c r="O110" s="39">
        <f t="shared" ref="O110:Y110" si="74">O109</f>
        <v>0.26804874467779893</v>
      </c>
      <c r="P110" s="39">
        <f t="shared" si="74"/>
        <v>0.29447665510673066</v>
      </c>
      <c r="Q110" s="39">
        <f t="shared" si="74"/>
        <v>0.30521449231336528</v>
      </c>
      <c r="R110" s="39">
        <f t="shared" si="74"/>
        <v>0.3147230744151982</v>
      </c>
      <c r="S110" s="39">
        <f t="shared" si="74"/>
        <v>0.34331597561720734</v>
      </c>
      <c r="T110" s="39">
        <f t="shared" si="74"/>
        <v>0.35886468806617478</v>
      </c>
      <c r="U110" s="39">
        <f t="shared" si="74"/>
        <v>0.40987449738602016</v>
      </c>
      <c r="V110" s="39">
        <f t="shared" si="74"/>
        <v>0.41980539250841709</v>
      </c>
      <c r="W110" s="39">
        <f t="shared" si="74"/>
        <v>0.37646446915659149</v>
      </c>
      <c r="X110" s="39">
        <f t="shared" si="74"/>
        <v>0.35804037559226293</v>
      </c>
      <c r="Y110" s="39">
        <f t="shared" si="74"/>
        <v>0.36224071474217906</v>
      </c>
    </row>
    <row r="111" spans="4:26" ht="17.25" customHeight="1" x14ac:dyDescent="0.25">
      <c r="D111" s="82" t="s">
        <v>26</v>
      </c>
      <c r="E111" s="82" t="s">
        <v>27</v>
      </c>
      <c r="F111" s="83" t="s">
        <v>119</v>
      </c>
      <c r="G111" s="84" t="s">
        <v>120</v>
      </c>
      <c r="H111" s="82">
        <v>26</v>
      </c>
      <c r="I111" s="85" t="s">
        <v>86</v>
      </c>
      <c r="J111" s="85" t="s">
        <v>35</v>
      </c>
      <c r="K111" s="36">
        <f t="shared" si="0"/>
        <v>0</v>
      </c>
      <c r="L111" s="35" t="s">
        <v>55</v>
      </c>
      <c r="M111" s="37">
        <f>ROUND(0.5%*230,1)</f>
        <v>1.2</v>
      </c>
      <c r="N111" s="87">
        <v>0</v>
      </c>
      <c r="O111" s="88">
        <v>0</v>
      </c>
      <c r="P111" s="88">
        <v>0</v>
      </c>
      <c r="Q111" s="88">
        <v>0</v>
      </c>
      <c r="R111" s="88">
        <v>0</v>
      </c>
      <c r="S111" s="88">
        <v>0</v>
      </c>
      <c r="T111" s="88">
        <v>0</v>
      </c>
      <c r="U111" s="88">
        <v>0</v>
      </c>
      <c r="V111" s="88">
        <v>0</v>
      </c>
      <c r="W111" s="88">
        <v>0</v>
      </c>
      <c r="X111" s="88">
        <v>0</v>
      </c>
      <c r="Y111" s="88">
        <v>0</v>
      </c>
    </row>
    <row r="112" spans="4:26" ht="17.25" customHeight="1" x14ac:dyDescent="0.25">
      <c r="D112" s="78" t="s">
        <v>26</v>
      </c>
      <c r="E112" s="78" t="s">
        <v>27</v>
      </c>
      <c r="F112" s="79" t="s">
        <v>119</v>
      </c>
      <c r="G112" s="80" t="s">
        <v>120</v>
      </c>
      <c r="H112" s="78">
        <v>26</v>
      </c>
      <c r="I112" s="66" t="s">
        <v>58</v>
      </c>
      <c r="J112" s="66" t="s">
        <v>34</v>
      </c>
      <c r="K112" s="27">
        <f t="shared" si="0"/>
        <v>6.3333333333333325E-2</v>
      </c>
      <c r="L112" s="66" t="s">
        <v>28</v>
      </c>
      <c r="M112" s="67" t="s">
        <v>28</v>
      </c>
      <c r="N112" s="68">
        <v>0</v>
      </c>
      <c r="O112" s="69">
        <v>0</v>
      </c>
      <c r="P112" s="69">
        <v>0</v>
      </c>
      <c r="Q112" s="51">
        <f t="shared" ref="Q112:Y112" si="75">ROUNDDOWN(Q109*25%,2)</f>
        <v>7.0000000000000007E-2</v>
      </c>
      <c r="R112" s="51">
        <f t="shared" si="75"/>
        <v>7.0000000000000007E-2</v>
      </c>
      <c r="S112" s="51">
        <f t="shared" si="75"/>
        <v>0.08</v>
      </c>
      <c r="T112" s="51">
        <f t="shared" si="75"/>
        <v>0.08</v>
      </c>
      <c r="U112" s="51">
        <f t="shared" si="75"/>
        <v>0.1</v>
      </c>
      <c r="V112" s="51">
        <f t="shared" si="75"/>
        <v>0.1</v>
      </c>
      <c r="W112" s="51">
        <f t="shared" si="75"/>
        <v>0.09</v>
      </c>
      <c r="X112" s="51">
        <f t="shared" si="75"/>
        <v>0.08</v>
      </c>
      <c r="Y112" s="51">
        <f t="shared" si="75"/>
        <v>0.09</v>
      </c>
    </row>
    <row r="113" spans="4:25" ht="17.25" customHeight="1" x14ac:dyDescent="0.25">
      <c r="D113" s="82" t="s">
        <v>26</v>
      </c>
      <c r="E113" s="82" t="s">
        <v>27</v>
      </c>
      <c r="F113" s="83" t="s">
        <v>119</v>
      </c>
      <c r="G113" s="84" t="s">
        <v>120</v>
      </c>
      <c r="H113" s="82">
        <v>26</v>
      </c>
      <c r="I113" s="85" t="s">
        <v>58</v>
      </c>
      <c r="J113" s="85" t="s">
        <v>35</v>
      </c>
      <c r="K113" s="36">
        <f t="shared" si="0"/>
        <v>6.3333333333333325E-2</v>
      </c>
      <c r="L113" s="35" t="s">
        <v>121</v>
      </c>
      <c r="M113" s="37">
        <v>0.2</v>
      </c>
      <c r="N113" s="44">
        <f>N112</f>
        <v>0</v>
      </c>
      <c r="O113" s="39">
        <f t="shared" ref="O113:Y113" si="76">O112</f>
        <v>0</v>
      </c>
      <c r="P113" s="39">
        <f t="shared" si="76"/>
        <v>0</v>
      </c>
      <c r="Q113" s="39">
        <f t="shared" si="76"/>
        <v>7.0000000000000007E-2</v>
      </c>
      <c r="R113" s="39">
        <f t="shared" si="76"/>
        <v>7.0000000000000007E-2</v>
      </c>
      <c r="S113" s="39">
        <f t="shared" si="76"/>
        <v>0.08</v>
      </c>
      <c r="T113" s="39">
        <f t="shared" si="76"/>
        <v>0.08</v>
      </c>
      <c r="U113" s="39">
        <f t="shared" si="76"/>
        <v>0.1</v>
      </c>
      <c r="V113" s="39">
        <f t="shared" si="76"/>
        <v>0.1</v>
      </c>
      <c r="W113" s="39">
        <f t="shared" si="76"/>
        <v>0.09</v>
      </c>
      <c r="X113" s="39">
        <f t="shared" si="76"/>
        <v>0.08</v>
      </c>
      <c r="Y113" s="39">
        <f t="shared" si="76"/>
        <v>0.09</v>
      </c>
    </row>
    <row r="114" spans="4:25" ht="17.25" customHeight="1" x14ac:dyDescent="0.25">
      <c r="D114" s="82" t="s">
        <v>26</v>
      </c>
      <c r="E114" s="82" t="s">
        <v>27</v>
      </c>
      <c r="F114" s="83" t="s">
        <v>119</v>
      </c>
      <c r="G114" s="84" t="s">
        <v>120</v>
      </c>
      <c r="H114" s="82">
        <v>26</v>
      </c>
      <c r="I114" s="85" t="s">
        <v>58</v>
      </c>
      <c r="J114" s="85" t="s">
        <v>35</v>
      </c>
      <c r="K114" s="36">
        <f t="shared" si="0"/>
        <v>0</v>
      </c>
      <c r="L114" s="35" t="s">
        <v>55</v>
      </c>
      <c r="M114" s="37">
        <f>ROUND(0.5%*230,1)</f>
        <v>1.2</v>
      </c>
      <c r="N114" s="87">
        <v>0</v>
      </c>
      <c r="O114" s="88">
        <v>0</v>
      </c>
      <c r="P114" s="88">
        <v>0</v>
      </c>
      <c r="Q114" s="88">
        <v>0</v>
      </c>
      <c r="R114" s="88">
        <v>0</v>
      </c>
      <c r="S114" s="88">
        <v>0</v>
      </c>
      <c r="T114" s="88">
        <v>0</v>
      </c>
      <c r="U114" s="88">
        <v>0</v>
      </c>
      <c r="V114" s="88">
        <v>0</v>
      </c>
      <c r="W114" s="88">
        <v>0</v>
      </c>
      <c r="X114" s="88">
        <v>0</v>
      </c>
      <c r="Y114" s="88">
        <v>0</v>
      </c>
    </row>
    <row r="115" spans="4:25" ht="17.25" customHeight="1" x14ac:dyDescent="0.25">
      <c r="D115" s="23" t="s">
        <v>26</v>
      </c>
      <c r="E115" s="23" t="s">
        <v>27</v>
      </c>
      <c r="F115" s="24" t="s">
        <v>119</v>
      </c>
      <c r="G115" s="25" t="s">
        <v>120</v>
      </c>
      <c r="H115" s="23">
        <v>26</v>
      </c>
      <c r="I115" s="26" t="s">
        <v>122</v>
      </c>
      <c r="J115" s="26" t="s">
        <v>34</v>
      </c>
      <c r="K115" s="27">
        <f>IFERROR(AVERAGE(N115:Y115),"n/a")</f>
        <v>0.60446008470395751</v>
      </c>
      <c r="L115" s="28" t="s">
        <v>28</v>
      </c>
      <c r="M115" s="29" t="s">
        <v>28</v>
      </c>
      <c r="N115" s="42">
        <f>1-N109-N112</f>
        <v>0.82459009602943589</v>
      </c>
      <c r="O115" s="43">
        <f t="shared" ref="O115:Y115" si="77">1-O109-O112</f>
        <v>0.73195125532220107</v>
      </c>
      <c r="P115" s="43">
        <f t="shared" si="77"/>
        <v>0.7055233448932694</v>
      </c>
      <c r="Q115" s="43">
        <f t="shared" si="77"/>
        <v>0.62478550768663466</v>
      </c>
      <c r="R115" s="43">
        <f t="shared" si="77"/>
        <v>0.61527692558480185</v>
      </c>
      <c r="S115" s="43">
        <f t="shared" si="77"/>
        <v>0.57668402438279276</v>
      </c>
      <c r="T115" s="43">
        <f t="shared" si="77"/>
        <v>0.56113531193382526</v>
      </c>
      <c r="U115" s="43">
        <f t="shared" si="77"/>
        <v>0.4901255026139798</v>
      </c>
      <c r="V115" s="43">
        <f t="shared" si="77"/>
        <v>0.48019460749158294</v>
      </c>
      <c r="W115" s="43">
        <f t="shared" si="77"/>
        <v>0.53353553084340855</v>
      </c>
      <c r="X115" s="43">
        <f t="shared" si="77"/>
        <v>0.56195962440773706</v>
      </c>
      <c r="Y115" s="43">
        <f t="shared" si="77"/>
        <v>0.54775928525782092</v>
      </c>
    </row>
    <row r="116" spans="4:25" ht="17.25" customHeight="1" x14ac:dyDescent="0.25">
      <c r="D116" s="32" t="s">
        <v>26</v>
      </c>
      <c r="E116" s="32" t="s">
        <v>27</v>
      </c>
      <c r="F116" s="33" t="s">
        <v>119</v>
      </c>
      <c r="G116" s="34" t="s">
        <v>120</v>
      </c>
      <c r="H116" s="32">
        <v>26</v>
      </c>
      <c r="I116" s="35" t="s">
        <v>122</v>
      </c>
      <c r="J116" s="35" t="s">
        <v>35</v>
      </c>
      <c r="K116" s="36">
        <f>IFERROR(AVERAGE(N116:Y116),"n/a")</f>
        <v>0.60446008470395751</v>
      </c>
      <c r="L116" s="35" t="s">
        <v>121</v>
      </c>
      <c r="M116" s="37">
        <v>0.2</v>
      </c>
      <c r="N116" s="44">
        <f>N115</f>
        <v>0.82459009602943589</v>
      </c>
      <c r="O116" s="39">
        <f t="shared" ref="O116:Y116" si="78">O115</f>
        <v>0.73195125532220107</v>
      </c>
      <c r="P116" s="39">
        <f t="shared" si="78"/>
        <v>0.7055233448932694</v>
      </c>
      <c r="Q116" s="39">
        <f t="shared" si="78"/>
        <v>0.62478550768663466</v>
      </c>
      <c r="R116" s="39">
        <f t="shared" si="78"/>
        <v>0.61527692558480185</v>
      </c>
      <c r="S116" s="39">
        <f t="shared" si="78"/>
        <v>0.57668402438279276</v>
      </c>
      <c r="T116" s="39">
        <f t="shared" si="78"/>
        <v>0.56113531193382526</v>
      </c>
      <c r="U116" s="39">
        <f t="shared" si="78"/>
        <v>0.4901255026139798</v>
      </c>
      <c r="V116" s="39">
        <f t="shared" si="78"/>
        <v>0.48019460749158294</v>
      </c>
      <c r="W116" s="39">
        <f t="shared" si="78"/>
        <v>0.53353553084340855</v>
      </c>
      <c r="X116" s="39">
        <f t="shared" si="78"/>
        <v>0.56195962440773706</v>
      </c>
      <c r="Y116" s="39">
        <f t="shared" si="78"/>
        <v>0.54775928525782092</v>
      </c>
    </row>
    <row r="117" spans="4:25" ht="17.25" customHeight="1" x14ac:dyDescent="0.25">
      <c r="D117" s="78" t="s">
        <v>26</v>
      </c>
      <c r="E117" s="78" t="s">
        <v>27</v>
      </c>
      <c r="F117" s="79" t="s">
        <v>123</v>
      </c>
      <c r="G117" s="80" t="s">
        <v>120</v>
      </c>
      <c r="H117" s="78">
        <v>60</v>
      </c>
      <c r="I117" s="66" t="s">
        <v>86</v>
      </c>
      <c r="J117" s="66" t="s">
        <v>34</v>
      </c>
      <c r="K117" s="27">
        <f t="shared" ref="K117:K124" si="79">IFERROR(AVERAGE(N117:Y117),"n/a")</f>
        <v>0.27790074035361872</v>
      </c>
      <c r="L117" s="66" t="s">
        <v>28</v>
      </c>
      <c r="M117" s="67" t="s">
        <v>28</v>
      </c>
      <c r="N117" s="68">
        <f>29.0798912418044%*52%</f>
        <v>0.15121543445738289</v>
      </c>
      <c r="O117" s="69">
        <v>0.23107650403258528</v>
      </c>
      <c r="P117" s="69">
        <v>0.2453972125889422</v>
      </c>
      <c r="Q117" s="69">
        <v>0.25434541026113777</v>
      </c>
      <c r="R117" s="69">
        <v>0.26226922867933183</v>
      </c>
      <c r="S117" s="69">
        <v>0.28609664634767279</v>
      </c>
      <c r="T117" s="69">
        <v>0.29905390672181231</v>
      </c>
      <c r="U117" s="69">
        <v>0.34156208115501679</v>
      </c>
      <c r="V117" s="69">
        <v>0.34983782709034755</v>
      </c>
      <c r="W117" s="69">
        <v>0.31372039096382626</v>
      </c>
      <c r="X117" s="69">
        <v>0.29836697966021913</v>
      </c>
      <c r="Y117" s="69">
        <v>0.30186726228514921</v>
      </c>
    </row>
    <row r="118" spans="4:25" ht="17.25" customHeight="1" x14ac:dyDescent="0.25">
      <c r="D118" s="82" t="s">
        <v>26</v>
      </c>
      <c r="E118" s="82" t="s">
        <v>27</v>
      </c>
      <c r="F118" s="83" t="s">
        <v>123</v>
      </c>
      <c r="G118" s="84" t="s">
        <v>120</v>
      </c>
      <c r="H118" s="82">
        <v>60</v>
      </c>
      <c r="I118" s="85" t="s">
        <v>86</v>
      </c>
      <c r="J118" s="85" t="s">
        <v>35</v>
      </c>
      <c r="K118" s="36">
        <f t="shared" si="79"/>
        <v>0.27790074035361872</v>
      </c>
      <c r="L118" s="35" t="s">
        <v>121</v>
      </c>
      <c r="M118" s="37">
        <v>0.2</v>
      </c>
      <c r="N118" s="44">
        <f>N117</f>
        <v>0.15121543445738289</v>
      </c>
      <c r="O118" s="39">
        <f t="shared" ref="O118:Y118" si="80">O117</f>
        <v>0.23107650403258528</v>
      </c>
      <c r="P118" s="39">
        <f t="shared" si="80"/>
        <v>0.2453972125889422</v>
      </c>
      <c r="Q118" s="39">
        <f t="shared" si="80"/>
        <v>0.25434541026113777</v>
      </c>
      <c r="R118" s="39">
        <f t="shared" si="80"/>
        <v>0.26226922867933183</v>
      </c>
      <c r="S118" s="39">
        <f t="shared" si="80"/>
        <v>0.28609664634767279</v>
      </c>
      <c r="T118" s="39">
        <f t="shared" si="80"/>
        <v>0.29905390672181231</v>
      </c>
      <c r="U118" s="39">
        <f t="shared" si="80"/>
        <v>0.34156208115501679</v>
      </c>
      <c r="V118" s="39">
        <f t="shared" si="80"/>
        <v>0.34983782709034755</v>
      </c>
      <c r="W118" s="39">
        <f t="shared" si="80"/>
        <v>0.31372039096382626</v>
      </c>
      <c r="X118" s="39">
        <f t="shared" si="80"/>
        <v>0.29836697966021913</v>
      </c>
      <c r="Y118" s="39">
        <f t="shared" si="80"/>
        <v>0.30186726228514921</v>
      </c>
    </row>
    <row r="119" spans="4:25" ht="17.25" customHeight="1" x14ac:dyDescent="0.25">
      <c r="D119" s="82" t="s">
        <v>26</v>
      </c>
      <c r="E119" s="82" t="s">
        <v>27</v>
      </c>
      <c r="F119" s="83" t="s">
        <v>123</v>
      </c>
      <c r="G119" s="84" t="s">
        <v>120</v>
      </c>
      <c r="H119" s="82">
        <v>60</v>
      </c>
      <c r="I119" s="85" t="s">
        <v>86</v>
      </c>
      <c r="J119" s="85" t="s">
        <v>35</v>
      </c>
      <c r="K119" s="36">
        <f t="shared" si="79"/>
        <v>0</v>
      </c>
      <c r="L119" s="35" t="s">
        <v>55</v>
      </c>
      <c r="M119" s="37">
        <f>ROUND(0.5%*230,1)</f>
        <v>1.2</v>
      </c>
      <c r="N119" s="87">
        <v>0</v>
      </c>
      <c r="O119" s="88">
        <v>0</v>
      </c>
      <c r="P119" s="88">
        <v>0</v>
      </c>
      <c r="Q119" s="88">
        <v>0</v>
      </c>
      <c r="R119" s="88">
        <v>0</v>
      </c>
      <c r="S119" s="88">
        <v>0</v>
      </c>
      <c r="T119" s="88">
        <v>0</v>
      </c>
      <c r="U119" s="88">
        <v>0</v>
      </c>
      <c r="V119" s="88">
        <v>0</v>
      </c>
      <c r="W119" s="88">
        <v>0</v>
      </c>
      <c r="X119" s="88">
        <v>0</v>
      </c>
      <c r="Y119" s="88">
        <v>0</v>
      </c>
    </row>
    <row r="120" spans="4:25" ht="17.25" customHeight="1" x14ac:dyDescent="0.25">
      <c r="D120" s="82" t="s">
        <v>26</v>
      </c>
      <c r="E120" s="82" t="s">
        <v>27</v>
      </c>
      <c r="F120" s="83" t="s">
        <v>123</v>
      </c>
      <c r="G120" s="84" t="s">
        <v>120</v>
      </c>
      <c r="H120" s="82">
        <v>60</v>
      </c>
      <c r="I120" s="85" t="s">
        <v>86</v>
      </c>
      <c r="J120" s="85" t="s">
        <v>35</v>
      </c>
      <c r="K120" s="36">
        <f t="shared" si="79"/>
        <v>2.4166666666666666E-2</v>
      </c>
      <c r="L120" s="35" t="s">
        <v>90</v>
      </c>
      <c r="M120" s="37">
        <v>0.05</v>
      </c>
      <c r="N120" s="89">
        <f t="shared" ref="N120:S120" si="81">ROUND(20%*N117,2)</f>
        <v>0.03</v>
      </c>
      <c r="O120" s="127">
        <f t="shared" si="81"/>
        <v>0.05</v>
      </c>
      <c r="P120" s="127">
        <f t="shared" si="81"/>
        <v>0.05</v>
      </c>
      <c r="Q120" s="127">
        <f t="shared" si="81"/>
        <v>0.05</v>
      </c>
      <c r="R120" s="127">
        <f t="shared" si="81"/>
        <v>0.05</v>
      </c>
      <c r="S120" s="127">
        <f t="shared" si="81"/>
        <v>0.06</v>
      </c>
      <c r="T120" s="127">
        <v>0</v>
      </c>
      <c r="U120" s="127">
        <v>0</v>
      </c>
      <c r="V120" s="127">
        <v>0</v>
      </c>
      <c r="W120" s="127">
        <v>0</v>
      </c>
      <c r="X120" s="127">
        <v>0</v>
      </c>
      <c r="Y120" s="127">
        <v>0</v>
      </c>
    </row>
    <row r="121" spans="4:25" ht="17.25" customHeight="1" x14ac:dyDescent="0.25">
      <c r="D121" s="78" t="s">
        <v>26</v>
      </c>
      <c r="E121" s="78" t="s">
        <v>27</v>
      </c>
      <c r="F121" s="79" t="s">
        <v>123</v>
      </c>
      <c r="G121" s="80" t="s">
        <v>120</v>
      </c>
      <c r="H121" s="78">
        <v>60</v>
      </c>
      <c r="I121" s="66" t="s">
        <v>58</v>
      </c>
      <c r="J121" s="66" t="s">
        <v>34</v>
      </c>
      <c r="K121" s="27">
        <f t="shared" si="79"/>
        <v>5.2500000000000012E-2</v>
      </c>
      <c r="L121" s="66" t="s">
        <v>28</v>
      </c>
      <c r="M121" s="67" t="s">
        <v>28</v>
      </c>
      <c r="N121" s="68">
        <v>0</v>
      </c>
      <c r="O121" s="69">
        <v>0</v>
      </c>
      <c r="P121" s="69">
        <v>0</v>
      </c>
      <c r="Q121" s="51">
        <f t="shared" ref="Q121:Y121" si="82">ROUNDDOWN(Q117*25%,2)</f>
        <v>0.06</v>
      </c>
      <c r="R121" s="51">
        <f t="shared" si="82"/>
        <v>0.06</v>
      </c>
      <c r="S121" s="51">
        <f t="shared" si="82"/>
        <v>7.0000000000000007E-2</v>
      </c>
      <c r="T121" s="51">
        <f t="shared" si="82"/>
        <v>7.0000000000000007E-2</v>
      </c>
      <c r="U121" s="51">
        <f t="shared" si="82"/>
        <v>0.08</v>
      </c>
      <c r="V121" s="51">
        <f t="shared" si="82"/>
        <v>0.08</v>
      </c>
      <c r="W121" s="51">
        <f t="shared" si="82"/>
        <v>7.0000000000000007E-2</v>
      </c>
      <c r="X121" s="51">
        <f t="shared" si="82"/>
        <v>7.0000000000000007E-2</v>
      </c>
      <c r="Y121" s="51">
        <f t="shared" si="82"/>
        <v>7.0000000000000007E-2</v>
      </c>
    </row>
    <row r="122" spans="4:25" ht="17.25" customHeight="1" x14ac:dyDescent="0.25">
      <c r="D122" s="82" t="s">
        <v>26</v>
      </c>
      <c r="E122" s="82" t="s">
        <v>27</v>
      </c>
      <c r="F122" s="83" t="s">
        <v>123</v>
      </c>
      <c r="G122" s="84" t="s">
        <v>120</v>
      </c>
      <c r="H122" s="82">
        <v>60</v>
      </c>
      <c r="I122" s="85" t="s">
        <v>58</v>
      </c>
      <c r="J122" s="85" t="s">
        <v>35</v>
      </c>
      <c r="K122" s="36">
        <f t="shared" si="79"/>
        <v>5.2500000000000012E-2</v>
      </c>
      <c r="L122" s="35" t="s">
        <v>121</v>
      </c>
      <c r="M122" s="37">
        <v>0.2</v>
      </c>
      <c r="N122" s="44">
        <f>N121</f>
        <v>0</v>
      </c>
      <c r="O122" s="39">
        <f t="shared" ref="O122:Y122" si="83">O121</f>
        <v>0</v>
      </c>
      <c r="P122" s="39">
        <f t="shared" si="83"/>
        <v>0</v>
      </c>
      <c r="Q122" s="39">
        <f t="shared" si="83"/>
        <v>0.06</v>
      </c>
      <c r="R122" s="39">
        <f t="shared" si="83"/>
        <v>0.06</v>
      </c>
      <c r="S122" s="39">
        <f t="shared" si="83"/>
        <v>7.0000000000000007E-2</v>
      </c>
      <c r="T122" s="39">
        <f t="shared" si="83"/>
        <v>7.0000000000000007E-2</v>
      </c>
      <c r="U122" s="39">
        <f t="shared" si="83"/>
        <v>0.08</v>
      </c>
      <c r="V122" s="39">
        <f t="shared" si="83"/>
        <v>0.08</v>
      </c>
      <c r="W122" s="39">
        <f t="shared" si="83"/>
        <v>7.0000000000000007E-2</v>
      </c>
      <c r="X122" s="39">
        <f t="shared" si="83"/>
        <v>7.0000000000000007E-2</v>
      </c>
      <c r="Y122" s="39">
        <f t="shared" si="83"/>
        <v>7.0000000000000007E-2</v>
      </c>
    </row>
    <row r="123" spans="4:25" ht="17.25" customHeight="1" x14ac:dyDescent="0.25">
      <c r="D123" s="82" t="s">
        <v>26</v>
      </c>
      <c r="E123" s="82" t="s">
        <v>27</v>
      </c>
      <c r="F123" s="83" t="s">
        <v>123</v>
      </c>
      <c r="G123" s="84" t="s">
        <v>120</v>
      </c>
      <c r="H123" s="82">
        <v>60</v>
      </c>
      <c r="I123" s="85" t="s">
        <v>58</v>
      </c>
      <c r="J123" s="85" t="s">
        <v>35</v>
      </c>
      <c r="K123" s="36">
        <f t="shared" si="79"/>
        <v>0</v>
      </c>
      <c r="L123" s="35" t="s">
        <v>55</v>
      </c>
      <c r="M123" s="37">
        <f>ROUND(0.5%*230,1)</f>
        <v>1.2</v>
      </c>
      <c r="N123" s="87">
        <v>0</v>
      </c>
      <c r="O123" s="88">
        <v>0</v>
      </c>
      <c r="P123" s="88">
        <v>0</v>
      </c>
      <c r="Q123" s="88">
        <v>0</v>
      </c>
      <c r="R123" s="88">
        <v>0</v>
      </c>
      <c r="S123" s="88">
        <v>0</v>
      </c>
      <c r="T123" s="88">
        <v>0</v>
      </c>
      <c r="U123" s="88">
        <v>0</v>
      </c>
      <c r="V123" s="88">
        <v>0</v>
      </c>
      <c r="W123" s="88">
        <v>0</v>
      </c>
      <c r="X123" s="88">
        <v>0</v>
      </c>
      <c r="Y123" s="88">
        <v>0</v>
      </c>
    </row>
    <row r="124" spans="4:25" ht="17.25" customHeight="1" x14ac:dyDescent="0.25">
      <c r="D124" s="82" t="s">
        <v>26</v>
      </c>
      <c r="E124" s="82" t="s">
        <v>27</v>
      </c>
      <c r="F124" s="83" t="s">
        <v>123</v>
      </c>
      <c r="G124" s="84" t="s">
        <v>120</v>
      </c>
      <c r="H124" s="82">
        <v>60</v>
      </c>
      <c r="I124" s="85" t="s">
        <v>58</v>
      </c>
      <c r="J124" s="85" t="s">
        <v>35</v>
      </c>
      <c r="K124" s="36">
        <f t="shared" si="79"/>
        <v>2.5000000000000001E-3</v>
      </c>
      <c r="L124" s="35" t="s">
        <v>90</v>
      </c>
      <c r="M124" s="37">
        <v>0.05</v>
      </c>
      <c r="N124" s="89">
        <f t="shared" ref="N124:S124" si="84">ROUND(20%*N121,2)</f>
        <v>0</v>
      </c>
      <c r="O124" s="127">
        <f t="shared" si="84"/>
        <v>0</v>
      </c>
      <c r="P124" s="127">
        <f t="shared" si="84"/>
        <v>0</v>
      </c>
      <c r="Q124" s="127">
        <f t="shared" si="84"/>
        <v>0.01</v>
      </c>
      <c r="R124" s="127">
        <f t="shared" si="84"/>
        <v>0.01</v>
      </c>
      <c r="S124" s="127">
        <f t="shared" si="84"/>
        <v>0.01</v>
      </c>
      <c r="T124" s="127">
        <v>0</v>
      </c>
      <c r="U124" s="127">
        <v>0</v>
      </c>
      <c r="V124" s="127">
        <v>0</v>
      </c>
      <c r="W124" s="127">
        <v>0</v>
      </c>
      <c r="X124" s="127">
        <v>0</v>
      </c>
      <c r="Y124" s="127">
        <v>0</v>
      </c>
    </row>
    <row r="125" spans="4:25" ht="17.25" customHeight="1" x14ac:dyDescent="0.25">
      <c r="D125" s="23" t="s">
        <v>26</v>
      </c>
      <c r="E125" s="23" t="s">
        <v>27</v>
      </c>
      <c r="F125" s="24" t="s">
        <v>123</v>
      </c>
      <c r="G125" s="25" t="s">
        <v>120</v>
      </c>
      <c r="H125" s="23">
        <v>60</v>
      </c>
      <c r="I125" s="26" t="s">
        <v>124</v>
      </c>
      <c r="J125" s="26" t="s">
        <v>34</v>
      </c>
      <c r="K125" s="27">
        <f t="shared" si="0"/>
        <v>0.66959925964638123</v>
      </c>
      <c r="L125" s="28" t="s">
        <v>28</v>
      </c>
      <c r="M125" s="29" t="s">
        <v>28</v>
      </c>
      <c r="N125" s="42">
        <f>1-SUM(N117,N121)</f>
        <v>0.84878456554261716</v>
      </c>
      <c r="O125" s="43">
        <f t="shared" ref="O125:Y125" si="85">1-SUM(O117,O121)</f>
        <v>0.76892349596741472</v>
      </c>
      <c r="P125" s="43">
        <f t="shared" si="85"/>
        <v>0.7546027874110578</v>
      </c>
      <c r="Q125" s="43">
        <f t="shared" si="85"/>
        <v>0.68565458973886217</v>
      </c>
      <c r="R125" s="43">
        <f t="shared" si="85"/>
        <v>0.67773077132066817</v>
      </c>
      <c r="S125" s="43">
        <f t="shared" si="85"/>
        <v>0.6439033536523272</v>
      </c>
      <c r="T125" s="43">
        <f t="shared" si="85"/>
        <v>0.63094609327818763</v>
      </c>
      <c r="U125" s="43">
        <f t="shared" si="85"/>
        <v>0.57843791884498319</v>
      </c>
      <c r="V125" s="43">
        <f t="shared" si="85"/>
        <v>0.57016217290965243</v>
      </c>
      <c r="W125" s="43">
        <f t="shared" si="85"/>
        <v>0.61627960903617374</v>
      </c>
      <c r="X125" s="43">
        <f t="shared" si="85"/>
        <v>0.63163302033978086</v>
      </c>
      <c r="Y125" s="43">
        <f t="shared" si="85"/>
        <v>0.62813273771485079</v>
      </c>
    </row>
    <row r="126" spans="4:25" ht="17.25" customHeight="1" x14ac:dyDescent="0.25">
      <c r="D126" s="32" t="s">
        <v>26</v>
      </c>
      <c r="E126" s="32" t="s">
        <v>27</v>
      </c>
      <c r="F126" s="33" t="s">
        <v>123</v>
      </c>
      <c r="G126" s="34" t="s">
        <v>120</v>
      </c>
      <c r="H126" s="32">
        <v>60</v>
      </c>
      <c r="I126" s="35" t="s">
        <v>124</v>
      </c>
      <c r="J126" s="35" t="s">
        <v>35</v>
      </c>
      <c r="K126" s="36">
        <f t="shared" si="0"/>
        <v>0.66959925964638123</v>
      </c>
      <c r="L126" s="35" t="s">
        <v>121</v>
      </c>
      <c r="M126" s="37">
        <v>0.3</v>
      </c>
      <c r="N126" s="44">
        <f>N125</f>
        <v>0.84878456554261716</v>
      </c>
      <c r="O126" s="39">
        <f t="shared" ref="O126:Y126" si="86">O125</f>
        <v>0.76892349596741472</v>
      </c>
      <c r="P126" s="39">
        <f t="shared" si="86"/>
        <v>0.7546027874110578</v>
      </c>
      <c r="Q126" s="39">
        <f t="shared" si="86"/>
        <v>0.68565458973886217</v>
      </c>
      <c r="R126" s="39">
        <f t="shared" si="86"/>
        <v>0.67773077132066817</v>
      </c>
      <c r="S126" s="39">
        <f t="shared" si="86"/>
        <v>0.6439033536523272</v>
      </c>
      <c r="T126" s="39">
        <f t="shared" si="86"/>
        <v>0.63094609327818763</v>
      </c>
      <c r="U126" s="39">
        <f t="shared" si="86"/>
        <v>0.57843791884498319</v>
      </c>
      <c r="V126" s="39">
        <f t="shared" si="86"/>
        <v>0.57016217290965243</v>
      </c>
      <c r="W126" s="39">
        <f t="shared" si="86"/>
        <v>0.61627960903617374</v>
      </c>
      <c r="X126" s="39">
        <f t="shared" si="86"/>
        <v>0.63163302033978086</v>
      </c>
      <c r="Y126" s="39">
        <f t="shared" si="86"/>
        <v>0.62813273771485079</v>
      </c>
    </row>
    <row r="127" spans="4:25" ht="17.25" customHeight="1" x14ac:dyDescent="0.25">
      <c r="D127" s="32" t="s">
        <v>26</v>
      </c>
      <c r="E127" s="32" t="s">
        <v>27</v>
      </c>
      <c r="F127" s="33" t="s">
        <v>123</v>
      </c>
      <c r="G127" s="34" t="s">
        <v>120</v>
      </c>
      <c r="H127" s="32">
        <v>60</v>
      </c>
      <c r="I127" s="35" t="s">
        <v>124</v>
      </c>
      <c r="J127" s="35" t="s">
        <v>35</v>
      </c>
      <c r="K127" s="36">
        <f t="shared" si="0"/>
        <v>0.33499999999999996</v>
      </c>
      <c r="L127" s="35" t="s">
        <v>125</v>
      </c>
      <c r="M127" s="37">
        <v>0.7</v>
      </c>
      <c r="N127" s="44">
        <f>ROUND(N125*50%,2)</f>
        <v>0.42</v>
      </c>
      <c r="O127" s="39">
        <f t="shared" ref="O127:Y127" si="87">ROUND(O125*50%,2)</f>
        <v>0.38</v>
      </c>
      <c r="P127" s="39">
        <f t="shared" si="87"/>
        <v>0.38</v>
      </c>
      <c r="Q127" s="39">
        <f t="shared" si="87"/>
        <v>0.34</v>
      </c>
      <c r="R127" s="39">
        <f t="shared" si="87"/>
        <v>0.34</v>
      </c>
      <c r="S127" s="39">
        <f t="shared" si="87"/>
        <v>0.32</v>
      </c>
      <c r="T127" s="39">
        <f t="shared" si="87"/>
        <v>0.32</v>
      </c>
      <c r="U127" s="39">
        <f t="shared" si="87"/>
        <v>0.28999999999999998</v>
      </c>
      <c r="V127" s="39">
        <f t="shared" si="87"/>
        <v>0.28999999999999998</v>
      </c>
      <c r="W127" s="39">
        <f t="shared" si="87"/>
        <v>0.31</v>
      </c>
      <c r="X127" s="39">
        <f t="shared" si="87"/>
        <v>0.32</v>
      </c>
      <c r="Y127" s="39">
        <f t="shared" si="87"/>
        <v>0.31</v>
      </c>
    </row>
    <row r="128" spans="4:25" ht="17.25" customHeight="1" x14ac:dyDescent="0.25">
      <c r="D128" s="32" t="s">
        <v>26</v>
      </c>
      <c r="E128" s="32" t="s">
        <v>27</v>
      </c>
      <c r="F128" s="33" t="s">
        <v>123</v>
      </c>
      <c r="G128" s="34" t="s">
        <v>120</v>
      </c>
      <c r="H128" s="32">
        <v>60</v>
      </c>
      <c r="I128" s="35" t="s">
        <v>124</v>
      </c>
      <c r="J128" s="35" t="s">
        <v>35</v>
      </c>
      <c r="K128" s="36">
        <f t="shared" si="0"/>
        <v>0.33499999999999996</v>
      </c>
      <c r="L128" s="35" t="s">
        <v>55</v>
      </c>
      <c r="M128" s="37">
        <f>ROUND(0.5%*230,1)</f>
        <v>1.2</v>
      </c>
      <c r="N128" s="44">
        <f>N127</f>
        <v>0.42</v>
      </c>
      <c r="O128" s="39">
        <f t="shared" ref="O128:Y128" si="88">O127</f>
        <v>0.38</v>
      </c>
      <c r="P128" s="39">
        <f t="shared" si="88"/>
        <v>0.38</v>
      </c>
      <c r="Q128" s="39">
        <f t="shared" si="88"/>
        <v>0.34</v>
      </c>
      <c r="R128" s="39">
        <f t="shared" si="88"/>
        <v>0.34</v>
      </c>
      <c r="S128" s="39">
        <f t="shared" si="88"/>
        <v>0.32</v>
      </c>
      <c r="T128" s="39">
        <f t="shared" si="88"/>
        <v>0.32</v>
      </c>
      <c r="U128" s="39">
        <f t="shared" si="88"/>
        <v>0.28999999999999998</v>
      </c>
      <c r="V128" s="39">
        <f t="shared" si="88"/>
        <v>0.28999999999999998</v>
      </c>
      <c r="W128" s="39">
        <f t="shared" si="88"/>
        <v>0.31</v>
      </c>
      <c r="X128" s="39">
        <f t="shared" si="88"/>
        <v>0.32</v>
      </c>
      <c r="Y128" s="39">
        <f t="shared" si="88"/>
        <v>0.31</v>
      </c>
    </row>
    <row r="129" spans="4:25" ht="17.25" customHeight="1" x14ac:dyDescent="0.25">
      <c r="D129" s="32" t="s">
        <v>26</v>
      </c>
      <c r="E129" s="32" t="s">
        <v>27</v>
      </c>
      <c r="F129" s="33" t="s">
        <v>123</v>
      </c>
      <c r="G129" s="34" t="s">
        <v>120</v>
      </c>
      <c r="H129" s="32">
        <v>60</v>
      </c>
      <c r="I129" s="35" t="s">
        <v>124</v>
      </c>
      <c r="J129" s="35" t="s">
        <v>35</v>
      </c>
      <c r="K129" s="36">
        <f t="shared" si="0"/>
        <v>7.3333333333333334E-2</v>
      </c>
      <c r="L129" s="35" t="s">
        <v>90</v>
      </c>
      <c r="M129" s="37">
        <v>0.05</v>
      </c>
      <c r="N129" s="89">
        <f t="shared" ref="N129:S129" si="89">ROUND(20%*N125,2)</f>
        <v>0.17</v>
      </c>
      <c r="O129" s="127">
        <f t="shared" si="89"/>
        <v>0.15</v>
      </c>
      <c r="P129" s="127">
        <f t="shared" si="89"/>
        <v>0.15</v>
      </c>
      <c r="Q129" s="127">
        <f t="shared" si="89"/>
        <v>0.14000000000000001</v>
      </c>
      <c r="R129" s="127">
        <f t="shared" si="89"/>
        <v>0.14000000000000001</v>
      </c>
      <c r="S129" s="127">
        <f t="shared" si="89"/>
        <v>0.13</v>
      </c>
      <c r="T129" s="127">
        <v>0</v>
      </c>
      <c r="U129" s="127">
        <v>0</v>
      </c>
      <c r="V129" s="127">
        <v>0</v>
      </c>
      <c r="W129" s="127">
        <v>0</v>
      </c>
      <c r="X129" s="127">
        <v>0</v>
      </c>
      <c r="Y129" s="127">
        <v>0</v>
      </c>
    </row>
    <row r="130" spans="4:25" ht="17.25" customHeight="1" x14ac:dyDescent="0.25">
      <c r="D130" s="23" t="s">
        <v>26</v>
      </c>
      <c r="E130" s="23" t="s">
        <v>27</v>
      </c>
      <c r="F130" s="24" t="s">
        <v>126</v>
      </c>
      <c r="G130" s="25" t="s">
        <v>120</v>
      </c>
      <c r="H130" s="23">
        <v>60</v>
      </c>
      <c r="I130" s="26" t="s">
        <v>127</v>
      </c>
      <c r="J130" s="26" t="s">
        <v>34</v>
      </c>
      <c r="K130" s="27">
        <f>IFERROR(AVERAGE(N130:Y130),"n/a")</f>
        <v>0.35000000000000003</v>
      </c>
      <c r="L130" s="28" t="s">
        <v>28</v>
      </c>
      <c r="M130" s="29" t="s">
        <v>28</v>
      </c>
      <c r="N130" s="30">
        <v>0.35</v>
      </c>
      <c r="O130" s="31">
        <v>0.35</v>
      </c>
      <c r="P130" s="31">
        <v>0.35</v>
      </c>
      <c r="Q130" s="31">
        <v>0.35</v>
      </c>
      <c r="R130" s="31">
        <v>0.35</v>
      </c>
      <c r="S130" s="31">
        <v>0.35</v>
      </c>
      <c r="T130" s="31">
        <v>0.35</v>
      </c>
      <c r="U130" s="31">
        <v>0.35</v>
      </c>
      <c r="V130" s="31">
        <v>0.35</v>
      </c>
      <c r="W130" s="31">
        <v>0.35</v>
      </c>
      <c r="X130" s="31">
        <v>0.35</v>
      </c>
      <c r="Y130" s="31">
        <v>0.35</v>
      </c>
    </row>
    <row r="131" spans="4:25" ht="17.25" customHeight="1" x14ac:dyDescent="0.25">
      <c r="D131" s="23" t="s">
        <v>26</v>
      </c>
      <c r="E131" s="23" t="s">
        <v>27</v>
      </c>
      <c r="F131" s="24" t="s">
        <v>128</v>
      </c>
      <c r="G131" s="25" t="s">
        <v>120</v>
      </c>
      <c r="H131" s="23">
        <v>60</v>
      </c>
      <c r="I131" s="26" t="s">
        <v>129</v>
      </c>
      <c r="J131" s="26" t="s">
        <v>34</v>
      </c>
      <c r="K131" s="27">
        <f t="shared" si="0"/>
        <v>0.9</v>
      </c>
      <c r="L131" s="28" t="s">
        <v>28</v>
      </c>
      <c r="M131" s="29" t="s">
        <v>28</v>
      </c>
      <c r="N131" s="42">
        <f>1-SUM(N120,N124,N129)</f>
        <v>0.8</v>
      </c>
      <c r="O131" s="43">
        <f t="shared" ref="O131:Y131" si="90">1-SUM(O120,O124,O129)</f>
        <v>0.8</v>
      </c>
      <c r="P131" s="43">
        <f t="shared" si="90"/>
        <v>0.8</v>
      </c>
      <c r="Q131" s="43">
        <f t="shared" si="90"/>
        <v>0.8</v>
      </c>
      <c r="R131" s="43">
        <f t="shared" si="90"/>
        <v>0.8</v>
      </c>
      <c r="S131" s="43">
        <f t="shared" si="90"/>
        <v>0.8</v>
      </c>
      <c r="T131" s="43">
        <f t="shared" si="90"/>
        <v>1</v>
      </c>
      <c r="U131" s="43">
        <f t="shared" si="90"/>
        <v>1</v>
      </c>
      <c r="V131" s="43">
        <f t="shared" si="90"/>
        <v>1</v>
      </c>
      <c r="W131" s="43">
        <f t="shared" si="90"/>
        <v>1</v>
      </c>
      <c r="X131" s="43">
        <f t="shared" si="90"/>
        <v>1</v>
      </c>
      <c r="Y131" s="43">
        <f t="shared" si="90"/>
        <v>1</v>
      </c>
    </row>
    <row r="132" spans="4:25" ht="17.25" customHeight="1" x14ac:dyDescent="0.25">
      <c r="D132" s="32" t="s">
        <v>26</v>
      </c>
      <c r="E132" s="32" t="s">
        <v>27</v>
      </c>
      <c r="F132" s="33" t="s">
        <v>128</v>
      </c>
      <c r="G132" s="34" t="s">
        <v>120</v>
      </c>
      <c r="H132" s="32">
        <v>60</v>
      </c>
      <c r="I132" s="35" t="s">
        <v>129</v>
      </c>
      <c r="J132" s="35" t="s">
        <v>35</v>
      </c>
      <c r="K132" s="36">
        <f t="shared" ref="K132:K195" si="91">IFERROR(AVERAGE(N132:Y132),"n/a")</f>
        <v>4.4999999999999997E-3</v>
      </c>
      <c r="L132" s="35" t="s">
        <v>36</v>
      </c>
      <c r="M132" s="37">
        <f>10*(5*6)/10^3</f>
        <v>0.3</v>
      </c>
      <c r="N132" s="38">
        <f>ROUND(0.5%*N131,4)</f>
        <v>4.0000000000000001E-3</v>
      </c>
      <c r="O132" s="39">
        <f t="shared" ref="O132:Y132" si="92">ROUND(0.5%*O131,4)</f>
        <v>4.0000000000000001E-3</v>
      </c>
      <c r="P132" s="39">
        <f t="shared" si="92"/>
        <v>4.0000000000000001E-3</v>
      </c>
      <c r="Q132" s="39">
        <f t="shared" si="92"/>
        <v>4.0000000000000001E-3</v>
      </c>
      <c r="R132" s="39">
        <f t="shared" si="92"/>
        <v>4.0000000000000001E-3</v>
      </c>
      <c r="S132" s="39">
        <f t="shared" si="92"/>
        <v>4.0000000000000001E-3</v>
      </c>
      <c r="T132" s="39">
        <f t="shared" si="92"/>
        <v>5.0000000000000001E-3</v>
      </c>
      <c r="U132" s="39">
        <f t="shared" si="92"/>
        <v>5.0000000000000001E-3</v>
      </c>
      <c r="V132" s="39">
        <f t="shared" si="92"/>
        <v>5.0000000000000001E-3</v>
      </c>
      <c r="W132" s="39">
        <f t="shared" si="92"/>
        <v>5.0000000000000001E-3</v>
      </c>
      <c r="X132" s="39">
        <f t="shared" si="92"/>
        <v>5.0000000000000001E-3</v>
      </c>
      <c r="Y132" s="39">
        <f t="shared" si="92"/>
        <v>5.0000000000000001E-3</v>
      </c>
    </row>
    <row r="133" spans="4:25" ht="17.25" customHeight="1" x14ac:dyDescent="0.25">
      <c r="D133" s="32" t="s">
        <v>26</v>
      </c>
      <c r="E133" s="32" t="s">
        <v>27</v>
      </c>
      <c r="F133" s="33" t="s">
        <v>128</v>
      </c>
      <c r="G133" s="34" t="s">
        <v>120</v>
      </c>
      <c r="H133" s="32">
        <v>60</v>
      </c>
      <c r="I133" s="35" t="s">
        <v>129</v>
      </c>
      <c r="J133" s="35" t="s">
        <v>35</v>
      </c>
      <c r="K133" s="36">
        <f t="shared" si="91"/>
        <v>0.56000000000000005</v>
      </c>
      <c r="L133" s="35" t="s">
        <v>37</v>
      </c>
      <c r="M133" s="37">
        <v>4.5</v>
      </c>
      <c r="N133" s="40">
        <f>ROUND($N$42*N131,2)</f>
        <v>0.16</v>
      </c>
      <c r="O133" s="41">
        <f>ROUND($O$42*O131,2)</f>
        <v>0.24</v>
      </c>
      <c r="P133" s="41">
        <f>ROUND($P$42*P131,2)</f>
        <v>0.32</v>
      </c>
      <c r="Q133" s="41">
        <f>ROUND($Q$42*Q131,2)</f>
        <v>0.4</v>
      </c>
      <c r="R133" s="41">
        <f>ROUND($R$42*R131,2)</f>
        <v>0.56000000000000005</v>
      </c>
      <c r="S133" s="41">
        <f>ROUND($S$42*S131,2)</f>
        <v>0.64</v>
      </c>
      <c r="T133" s="41">
        <f>ROUND($T$42*T131,2)</f>
        <v>0.9</v>
      </c>
      <c r="U133" s="41">
        <f>ROUND($U$42*U131,2)</f>
        <v>0.9</v>
      </c>
      <c r="V133" s="41">
        <f>ROUND($V$42*V131,2)</f>
        <v>0.9</v>
      </c>
      <c r="W133" s="41">
        <f>ROUND($W$42*W131,2)</f>
        <v>0.7</v>
      </c>
      <c r="X133" s="41">
        <f>ROUND($X$42*X131,2)</f>
        <v>0.6</v>
      </c>
      <c r="Y133" s="41">
        <f>ROUND($Y$42*Y131,2)</f>
        <v>0.4</v>
      </c>
    </row>
    <row r="134" spans="4:25" ht="17.25" customHeight="1" x14ac:dyDescent="0.25">
      <c r="D134" s="32" t="s">
        <v>26</v>
      </c>
      <c r="E134" s="32" t="s">
        <v>27</v>
      </c>
      <c r="F134" s="33" t="s">
        <v>128</v>
      </c>
      <c r="G134" s="34" t="s">
        <v>120</v>
      </c>
      <c r="H134" s="32">
        <v>60</v>
      </c>
      <c r="I134" s="35" t="s">
        <v>129</v>
      </c>
      <c r="J134" s="35" t="s">
        <v>35</v>
      </c>
      <c r="K134" s="36">
        <f t="shared" si="91"/>
        <v>0.33549999999999996</v>
      </c>
      <c r="L134" s="35" t="s">
        <v>38</v>
      </c>
      <c r="M134" s="37">
        <v>4.5</v>
      </c>
      <c r="N134" s="40">
        <f>N131-SUM(N132:N133)</f>
        <v>0.63600000000000001</v>
      </c>
      <c r="O134" s="41">
        <f t="shared" ref="O134" si="93">O131-SUM(O132:O133)</f>
        <v>0.55600000000000005</v>
      </c>
      <c r="P134" s="41">
        <f t="shared" ref="P134:Y134" si="94">P131-SUM(P132:P133)</f>
        <v>0.47600000000000003</v>
      </c>
      <c r="Q134" s="41">
        <f t="shared" si="94"/>
        <v>0.39600000000000002</v>
      </c>
      <c r="R134" s="41">
        <f t="shared" si="94"/>
        <v>0.23599999999999999</v>
      </c>
      <c r="S134" s="41">
        <f t="shared" si="94"/>
        <v>0.15600000000000003</v>
      </c>
      <c r="T134" s="41">
        <f t="shared" si="94"/>
        <v>9.4999999999999973E-2</v>
      </c>
      <c r="U134" s="41">
        <f t="shared" si="94"/>
        <v>9.4999999999999973E-2</v>
      </c>
      <c r="V134" s="41">
        <f t="shared" si="94"/>
        <v>9.4999999999999973E-2</v>
      </c>
      <c r="W134" s="41">
        <f t="shared" si="94"/>
        <v>0.29500000000000004</v>
      </c>
      <c r="X134" s="41">
        <f t="shared" si="94"/>
        <v>0.39500000000000002</v>
      </c>
      <c r="Y134" s="41">
        <f t="shared" si="94"/>
        <v>0.59499999999999997</v>
      </c>
    </row>
    <row r="135" spans="4:25" ht="17.25" customHeight="1" x14ac:dyDescent="0.25">
      <c r="D135" s="23" t="s">
        <v>26</v>
      </c>
      <c r="E135" s="23" t="s">
        <v>27</v>
      </c>
      <c r="F135" s="24" t="s">
        <v>130</v>
      </c>
      <c r="G135" s="25" t="s">
        <v>120</v>
      </c>
      <c r="H135" s="23">
        <v>60</v>
      </c>
      <c r="I135" s="26" t="s">
        <v>131</v>
      </c>
      <c r="J135" s="26" t="s">
        <v>34</v>
      </c>
      <c r="K135" s="27">
        <f>IFERROR(AVERAGE(N135:Y135),"n/a")</f>
        <v>0.14999999999999997</v>
      </c>
      <c r="L135" s="28" t="s">
        <v>28</v>
      </c>
      <c r="M135" s="29" t="s">
        <v>28</v>
      </c>
      <c r="N135" s="30">
        <v>0.15</v>
      </c>
      <c r="O135" s="31">
        <v>0.15</v>
      </c>
      <c r="P135" s="31">
        <v>0.15</v>
      </c>
      <c r="Q135" s="31">
        <v>0.15</v>
      </c>
      <c r="R135" s="31">
        <v>0.15</v>
      </c>
      <c r="S135" s="31">
        <v>0.15</v>
      </c>
      <c r="T135" s="31">
        <v>0.15</v>
      </c>
      <c r="U135" s="31">
        <v>0.15</v>
      </c>
      <c r="V135" s="31">
        <v>0.15</v>
      </c>
      <c r="W135" s="31">
        <v>0.15</v>
      </c>
      <c r="X135" s="31">
        <v>0.15</v>
      </c>
      <c r="Y135" s="31">
        <v>0.15</v>
      </c>
    </row>
    <row r="136" spans="4:25" ht="17.25" customHeight="1" x14ac:dyDescent="0.25">
      <c r="D136" s="32" t="s">
        <v>26</v>
      </c>
      <c r="E136" s="32" t="s">
        <v>27</v>
      </c>
      <c r="F136" s="33" t="s">
        <v>130</v>
      </c>
      <c r="G136" s="34" t="s">
        <v>120</v>
      </c>
      <c r="H136" s="32">
        <v>60</v>
      </c>
      <c r="I136" s="35" t="s">
        <v>131</v>
      </c>
      <c r="J136" s="35" t="s">
        <v>35</v>
      </c>
      <c r="K136" s="36">
        <f>IFERROR(AVERAGE(N136:Y136),"n/a")</f>
        <v>0.14999999999999997</v>
      </c>
      <c r="L136" s="85" t="s">
        <v>50</v>
      </c>
      <c r="M136" s="37">
        <v>2</v>
      </c>
      <c r="N136" s="44">
        <f>N135</f>
        <v>0.15</v>
      </c>
      <c r="O136" s="39">
        <f t="shared" ref="O136:Y136" si="95">O135</f>
        <v>0.15</v>
      </c>
      <c r="P136" s="39">
        <f t="shared" si="95"/>
        <v>0.15</v>
      </c>
      <c r="Q136" s="39">
        <f t="shared" si="95"/>
        <v>0.15</v>
      </c>
      <c r="R136" s="39">
        <f t="shared" si="95"/>
        <v>0.15</v>
      </c>
      <c r="S136" s="39">
        <f t="shared" si="95"/>
        <v>0.15</v>
      </c>
      <c r="T136" s="39">
        <f t="shared" si="95"/>
        <v>0.15</v>
      </c>
      <c r="U136" s="39">
        <f t="shared" si="95"/>
        <v>0.15</v>
      </c>
      <c r="V136" s="39">
        <f t="shared" si="95"/>
        <v>0.15</v>
      </c>
      <c r="W136" s="39">
        <f t="shared" si="95"/>
        <v>0.15</v>
      </c>
      <c r="X136" s="39">
        <f t="shared" si="95"/>
        <v>0.15</v>
      </c>
      <c r="Y136" s="39">
        <f t="shared" si="95"/>
        <v>0.15</v>
      </c>
    </row>
    <row r="137" spans="4:25" ht="17.25" customHeight="1" x14ac:dyDescent="0.25">
      <c r="D137" s="32" t="s">
        <v>26</v>
      </c>
      <c r="E137" s="32" t="s">
        <v>27</v>
      </c>
      <c r="F137" s="33" t="s">
        <v>130</v>
      </c>
      <c r="G137" s="34" t="s">
        <v>120</v>
      </c>
      <c r="H137" s="32">
        <v>60</v>
      </c>
      <c r="I137" s="35" t="s">
        <v>131</v>
      </c>
      <c r="J137" s="35" t="s">
        <v>35</v>
      </c>
      <c r="K137" s="36">
        <f t="shared" ref="K137" si="96">IFERROR(AVERAGE(N137:Y137),"n/a")</f>
        <v>7.9999999999999988E-2</v>
      </c>
      <c r="L137" s="35" t="s">
        <v>56</v>
      </c>
      <c r="M137" s="37">
        <v>0.1</v>
      </c>
      <c r="N137" s="44">
        <f>ROUND(N135*50%,2)</f>
        <v>0.08</v>
      </c>
      <c r="O137" s="39">
        <f t="shared" ref="O137:Y137" si="97">ROUND(O135*50%,2)</f>
        <v>0.08</v>
      </c>
      <c r="P137" s="39">
        <f t="shared" si="97"/>
        <v>0.08</v>
      </c>
      <c r="Q137" s="39">
        <f t="shared" si="97"/>
        <v>0.08</v>
      </c>
      <c r="R137" s="39">
        <f t="shared" si="97"/>
        <v>0.08</v>
      </c>
      <c r="S137" s="39">
        <f t="shared" si="97"/>
        <v>0.08</v>
      </c>
      <c r="T137" s="39">
        <f t="shared" si="97"/>
        <v>0.08</v>
      </c>
      <c r="U137" s="39">
        <f t="shared" si="97"/>
        <v>0.08</v>
      </c>
      <c r="V137" s="39">
        <f t="shared" si="97"/>
        <v>0.08</v>
      </c>
      <c r="W137" s="39">
        <f t="shared" si="97"/>
        <v>0.08</v>
      </c>
      <c r="X137" s="39">
        <f t="shared" si="97"/>
        <v>0.08</v>
      </c>
      <c r="Y137" s="39">
        <f t="shared" si="97"/>
        <v>0.08</v>
      </c>
    </row>
    <row r="138" spans="4:25" ht="17.25" customHeight="1" x14ac:dyDescent="0.25">
      <c r="D138" s="32" t="s">
        <v>26</v>
      </c>
      <c r="E138" s="32" t="s">
        <v>27</v>
      </c>
      <c r="F138" s="33" t="s">
        <v>130</v>
      </c>
      <c r="G138" s="34" t="s">
        <v>120</v>
      </c>
      <c r="H138" s="32">
        <v>60</v>
      </c>
      <c r="I138" s="35" t="s">
        <v>131</v>
      </c>
      <c r="J138" s="35" t="s">
        <v>35</v>
      </c>
      <c r="K138" s="36">
        <f>IFERROR(AVERAGE(N138:Y138),"n/a")</f>
        <v>7.9999999999999988E-2</v>
      </c>
      <c r="L138" s="35" t="s">
        <v>55</v>
      </c>
      <c r="M138" s="37">
        <f>ROUND(0.5%*20,1)</f>
        <v>0.1</v>
      </c>
      <c r="N138" s="44">
        <f>N137</f>
        <v>0.08</v>
      </c>
      <c r="O138" s="39">
        <f t="shared" ref="O138:Y138" si="98">O137</f>
        <v>0.08</v>
      </c>
      <c r="P138" s="39">
        <f t="shared" si="98"/>
        <v>0.08</v>
      </c>
      <c r="Q138" s="39">
        <f t="shared" si="98"/>
        <v>0.08</v>
      </c>
      <c r="R138" s="39">
        <f t="shared" si="98"/>
        <v>0.08</v>
      </c>
      <c r="S138" s="39">
        <f t="shared" si="98"/>
        <v>0.08</v>
      </c>
      <c r="T138" s="39">
        <f t="shared" si="98"/>
        <v>0.08</v>
      </c>
      <c r="U138" s="39">
        <f t="shared" si="98"/>
        <v>0.08</v>
      </c>
      <c r="V138" s="39">
        <f t="shared" si="98"/>
        <v>0.08</v>
      </c>
      <c r="W138" s="39">
        <f t="shared" si="98"/>
        <v>0.08</v>
      </c>
      <c r="X138" s="39">
        <f t="shared" si="98"/>
        <v>0.08</v>
      </c>
      <c r="Y138" s="39">
        <f t="shared" si="98"/>
        <v>0.08</v>
      </c>
    </row>
    <row r="139" spans="4:25" ht="17.25" customHeight="1" x14ac:dyDescent="0.25">
      <c r="D139" s="120" t="s">
        <v>26</v>
      </c>
      <c r="E139" s="120" t="s">
        <v>27</v>
      </c>
      <c r="F139" s="121" t="s">
        <v>28</v>
      </c>
      <c r="G139" s="122" t="s">
        <v>132</v>
      </c>
      <c r="H139" s="120" t="s">
        <v>28</v>
      </c>
      <c r="I139" s="123" t="s">
        <v>28</v>
      </c>
      <c r="J139" s="123" t="s">
        <v>28</v>
      </c>
      <c r="K139" s="124" t="str">
        <f t="shared" si="91"/>
        <v>n/a</v>
      </c>
      <c r="L139" s="123" t="s">
        <v>28</v>
      </c>
      <c r="M139" s="125" t="s">
        <v>28</v>
      </c>
      <c r="N139" s="126" t="s">
        <v>28</v>
      </c>
      <c r="O139" s="124" t="s">
        <v>28</v>
      </c>
      <c r="P139" s="124" t="s">
        <v>28</v>
      </c>
      <c r="Q139" s="124" t="s">
        <v>28</v>
      </c>
      <c r="R139" s="124" t="s">
        <v>28</v>
      </c>
      <c r="S139" s="124" t="s">
        <v>28</v>
      </c>
      <c r="T139" s="124" t="s">
        <v>28</v>
      </c>
      <c r="U139" s="124" t="s">
        <v>28</v>
      </c>
      <c r="V139" s="124" t="s">
        <v>28</v>
      </c>
      <c r="W139" s="124" t="s">
        <v>28</v>
      </c>
      <c r="X139" s="124" t="s">
        <v>28</v>
      </c>
      <c r="Y139" s="124" t="s">
        <v>28</v>
      </c>
    </row>
    <row r="140" spans="4:25" ht="17.25" customHeight="1" x14ac:dyDescent="0.25">
      <c r="D140" s="23" t="s">
        <v>26</v>
      </c>
      <c r="E140" s="23" t="s">
        <v>27</v>
      </c>
      <c r="F140" s="24" t="s">
        <v>133</v>
      </c>
      <c r="G140" s="25" t="s">
        <v>120</v>
      </c>
      <c r="H140" s="23">
        <v>90</v>
      </c>
      <c r="I140" s="26" t="s">
        <v>134</v>
      </c>
      <c r="J140" s="26" t="s">
        <v>34</v>
      </c>
      <c r="K140" s="27">
        <f t="shared" si="91"/>
        <v>0.84999999999999976</v>
      </c>
      <c r="L140" s="28" t="s">
        <v>28</v>
      </c>
      <c r="M140" s="29" t="s">
        <v>28</v>
      </c>
      <c r="N140" s="42">
        <f>1-N144</f>
        <v>0.85</v>
      </c>
      <c r="O140" s="43">
        <f t="shared" ref="O140:Y140" si="99">1-O144</f>
        <v>0.85</v>
      </c>
      <c r="P140" s="43">
        <f t="shared" si="99"/>
        <v>0.85</v>
      </c>
      <c r="Q140" s="43">
        <f t="shared" si="99"/>
        <v>0.85</v>
      </c>
      <c r="R140" s="43">
        <f t="shared" si="99"/>
        <v>0.85</v>
      </c>
      <c r="S140" s="43">
        <f t="shared" si="99"/>
        <v>0.85</v>
      </c>
      <c r="T140" s="43">
        <f t="shared" si="99"/>
        <v>0.85</v>
      </c>
      <c r="U140" s="43">
        <f t="shared" si="99"/>
        <v>0.85</v>
      </c>
      <c r="V140" s="43">
        <f t="shared" si="99"/>
        <v>0.85</v>
      </c>
      <c r="W140" s="43">
        <f t="shared" si="99"/>
        <v>0.85</v>
      </c>
      <c r="X140" s="43">
        <f t="shared" si="99"/>
        <v>0.85</v>
      </c>
      <c r="Y140" s="43">
        <f t="shared" si="99"/>
        <v>0.85</v>
      </c>
    </row>
    <row r="141" spans="4:25" ht="17.25" customHeight="1" x14ac:dyDescent="0.25">
      <c r="D141" s="32" t="s">
        <v>26</v>
      </c>
      <c r="E141" s="32" t="s">
        <v>27</v>
      </c>
      <c r="F141" s="33" t="s">
        <v>133</v>
      </c>
      <c r="G141" s="34" t="s">
        <v>120</v>
      </c>
      <c r="H141" s="32">
        <v>90</v>
      </c>
      <c r="I141" s="35" t="s">
        <v>134</v>
      </c>
      <c r="J141" s="35" t="s">
        <v>35</v>
      </c>
      <c r="K141" s="36">
        <f t="shared" si="91"/>
        <v>0.84999999999999976</v>
      </c>
      <c r="L141" s="85" t="s">
        <v>54</v>
      </c>
      <c r="M141" s="37">
        <v>2.5</v>
      </c>
      <c r="N141" s="40">
        <f>N140</f>
        <v>0.85</v>
      </c>
      <c r="O141" s="41">
        <f t="shared" ref="O141:Y141" si="100">O140</f>
        <v>0.85</v>
      </c>
      <c r="P141" s="41">
        <f t="shared" si="100"/>
        <v>0.85</v>
      </c>
      <c r="Q141" s="41">
        <f t="shared" si="100"/>
        <v>0.85</v>
      </c>
      <c r="R141" s="41">
        <f t="shared" si="100"/>
        <v>0.85</v>
      </c>
      <c r="S141" s="41">
        <f t="shared" si="100"/>
        <v>0.85</v>
      </c>
      <c r="T141" s="41">
        <f t="shared" si="100"/>
        <v>0.85</v>
      </c>
      <c r="U141" s="41">
        <f t="shared" si="100"/>
        <v>0.85</v>
      </c>
      <c r="V141" s="41">
        <f t="shared" si="100"/>
        <v>0.85</v>
      </c>
      <c r="W141" s="41">
        <f t="shared" si="100"/>
        <v>0.85</v>
      </c>
      <c r="X141" s="41">
        <f t="shared" si="100"/>
        <v>0.85</v>
      </c>
      <c r="Y141" s="41">
        <f t="shared" si="100"/>
        <v>0.85</v>
      </c>
    </row>
    <row r="142" spans="4:25" ht="17.25" customHeight="1" x14ac:dyDescent="0.25">
      <c r="D142" s="32" t="s">
        <v>26</v>
      </c>
      <c r="E142" s="32" t="s">
        <v>27</v>
      </c>
      <c r="F142" s="33" t="s">
        <v>133</v>
      </c>
      <c r="G142" s="34" t="s">
        <v>120</v>
      </c>
      <c r="H142" s="32">
        <v>90</v>
      </c>
      <c r="I142" s="35" t="s">
        <v>134</v>
      </c>
      <c r="J142" s="35" t="s">
        <v>35</v>
      </c>
      <c r="K142" s="36">
        <f t="shared" si="91"/>
        <v>0.51999999999999991</v>
      </c>
      <c r="L142" s="35" t="s">
        <v>135</v>
      </c>
      <c r="M142" s="37">
        <v>0.9</v>
      </c>
      <c r="N142" s="87">
        <f>N140-N143</f>
        <v>0.16999999999999993</v>
      </c>
      <c r="O142" s="88">
        <f t="shared" ref="O142:Y142" si="101">O140-O143</f>
        <v>0.26</v>
      </c>
      <c r="P142" s="88">
        <f t="shared" si="101"/>
        <v>0.33999999999999997</v>
      </c>
      <c r="Q142" s="88">
        <f t="shared" si="101"/>
        <v>0.43</v>
      </c>
      <c r="R142" s="88">
        <f t="shared" si="101"/>
        <v>0.6</v>
      </c>
      <c r="S142" s="88">
        <f t="shared" si="101"/>
        <v>0.67999999999999994</v>
      </c>
      <c r="T142" s="88">
        <f t="shared" si="101"/>
        <v>0.77</v>
      </c>
      <c r="U142" s="88">
        <f t="shared" si="101"/>
        <v>0.77</v>
      </c>
      <c r="V142" s="88">
        <f t="shared" si="101"/>
        <v>0.77</v>
      </c>
      <c r="W142" s="88">
        <f t="shared" si="101"/>
        <v>0.6</v>
      </c>
      <c r="X142" s="88">
        <f t="shared" si="101"/>
        <v>0.51</v>
      </c>
      <c r="Y142" s="88">
        <f t="shared" si="101"/>
        <v>0.33999999999999997</v>
      </c>
    </row>
    <row r="143" spans="4:25" ht="17.25" customHeight="1" x14ac:dyDescent="0.25">
      <c r="D143" s="32" t="s">
        <v>26</v>
      </c>
      <c r="E143" s="32" t="s">
        <v>27</v>
      </c>
      <c r="F143" s="33" t="s">
        <v>133</v>
      </c>
      <c r="G143" s="34" t="s">
        <v>120</v>
      </c>
      <c r="H143" s="32">
        <v>90</v>
      </c>
      <c r="I143" s="35" t="s">
        <v>134</v>
      </c>
      <c r="J143" s="35" t="s">
        <v>35</v>
      </c>
      <c r="K143" s="36">
        <f t="shared" si="91"/>
        <v>0.33</v>
      </c>
      <c r="L143" s="35" t="s">
        <v>136</v>
      </c>
      <c r="M143" s="37">
        <v>0.11</v>
      </c>
      <c r="N143" s="87">
        <f t="shared" ref="N143:Y143" si="102">ROUND(N43/N40*N140,2)</f>
        <v>0.68</v>
      </c>
      <c r="O143" s="88">
        <f t="shared" si="102"/>
        <v>0.59</v>
      </c>
      <c r="P143" s="88">
        <f t="shared" si="102"/>
        <v>0.51</v>
      </c>
      <c r="Q143" s="88">
        <f t="shared" si="102"/>
        <v>0.42</v>
      </c>
      <c r="R143" s="88">
        <f t="shared" si="102"/>
        <v>0.25</v>
      </c>
      <c r="S143" s="88">
        <f t="shared" si="102"/>
        <v>0.17</v>
      </c>
      <c r="T143" s="88">
        <f t="shared" si="102"/>
        <v>0.08</v>
      </c>
      <c r="U143" s="88">
        <f t="shared" si="102"/>
        <v>0.08</v>
      </c>
      <c r="V143" s="88">
        <f t="shared" si="102"/>
        <v>0.08</v>
      </c>
      <c r="W143" s="88">
        <f t="shared" si="102"/>
        <v>0.25</v>
      </c>
      <c r="X143" s="88">
        <f t="shared" si="102"/>
        <v>0.34</v>
      </c>
      <c r="Y143" s="88">
        <f t="shared" si="102"/>
        <v>0.51</v>
      </c>
    </row>
    <row r="144" spans="4:25" ht="17.25" customHeight="1" x14ac:dyDescent="0.25">
      <c r="D144" s="23" t="s">
        <v>26</v>
      </c>
      <c r="E144" s="23" t="s">
        <v>27</v>
      </c>
      <c r="F144" s="24" t="s">
        <v>133</v>
      </c>
      <c r="G144" s="25" t="s">
        <v>120</v>
      </c>
      <c r="H144" s="23">
        <v>90</v>
      </c>
      <c r="I144" s="26" t="s">
        <v>137</v>
      </c>
      <c r="J144" s="26" t="s">
        <v>34</v>
      </c>
      <c r="K144" s="27">
        <f t="shared" si="91"/>
        <v>0.14999999999999997</v>
      </c>
      <c r="L144" s="28" t="s">
        <v>28</v>
      </c>
      <c r="M144" s="29" t="s">
        <v>28</v>
      </c>
      <c r="N144" s="30">
        <v>0.15</v>
      </c>
      <c r="O144" s="31">
        <v>0.15</v>
      </c>
      <c r="P144" s="31">
        <v>0.15</v>
      </c>
      <c r="Q144" s="31">
        <v>0.15</v>
      </c>
      <c r="R144" s="31">
        <v>0.15</v>
      </c>
      <c r="S144" s="31">
        <v>0.15</v>
      </c>
      <c r="T144" s="31">
        <v>0.15</v>
      </c>
      <c r="U144" s="31">
        <v>0.15</v>
      </c>
      <c r="V144" s="31">
        <v>0.15</v>
      </c>
      <c r="W144" s="31">
        <v>0.15</v>
      </c>
      <c r="X144" s="31">
        <v>0.15</v>
      </c>
      <c r="Y144" s="31">
        <v>0.15</v>
      </c>
    </row>
    <row r="145" spans="4:25" ht="17.25" customHeight="1" x14ac:dyDescent="0.25">
      <c r="D145" s="32" t="s">
        <v>26</v>
      </c>
      <c r="E145" s="32" t="s">
        <v>27</v>
      </c>
      <c r="F145" s="33" t="s">
        <v>133</v>
      </c>
      <c r="G145" s="34" t="s">
        <v>120</v>
      </c>
      <c r="H145" s="32">
        <v>90</v>
      </c>
      <c r="I145" s="35" t="s">
        <v>137</v>
      </c>
      <c r="J145" s="35" t="s">
        <v>35</v>
      </c>
      <c r="K145" s="36">
        <f t="shared" si="91"/>
        <v>0.14999999999999997</v>
      </c>
      <c r="L145" s="85" t="s">
        <v>50</v>
      </c>
      <c r="M145" s="37">
        <v>2</v>
      </c>
      <c r="N145" s="40">
        <f>N144</f>
        <v>0.15</v>
      </c>
      <c r="O145" s="41">
        <f t="shared" ref="O145:Y145" si="103">O144</f>
        <v>0.15</v>
      </c>
      <c r="P145" s="41">
        <f t="shared" si="103"/>
        <v>0.15</v>
      </c>
      <c r="Q145" s="41">
        <f t="shared" si="103"/>
        <v>0.15</v>
      </c>
      <c r="R145" s="41">
        <f t="shared" si="103"/>
        <v>0.15</v>
      </c>
      <c r="S145" s="41">
        <f t="shared" si="103"/>
        <v>0.15</v>
      </c>
      <c r="T145" s="41">
        <f t="shared" si="103"/>
        <v>0.15</v>
      </c>
      <c r="U145" s="41">
        <f t="shared" si="103"/>
        <v>0.15</v>
      </c>
      <c r="V145" s="41">
        <f t="shared" si="103"/>
        <v>0.15</v>
      </c>
      <c r="W145" s="41">
        <f t="shared" si="103"/>
        <v>0.15</v>
      </c>
      <c r="X145" s="41">
        <f t="shared" si="103"/>
        <v>0.15</v>
      </c>
      <c r="Y145" s="41">
        <f t="shared" si="103"/>
        <v>0.15</v>
      </c>
    </row>
    <row r="146" spans="4:25" ht="17.25" customHeight="1" x14ac:dyDescent="0.25">
      <c r="D146" s="32" t="s">
        <v>26</v>
      </c>
      <c r="E146" s="32" t="s">
        <v>27</v>
      </c>
      <c r="F146" s="33" t="s">
        <v>133</v>
      </c>
      <c r="G146" s="34" t="s">
        <v>120</v>
      </c>
      <c r="H146" s="32">
        <v>90</v>
      </c>
      <c r="I146" s="35" t="s">
        <v>137</v>
      </c>
      <c r="J146" s="35" t="s">
        <v>35</v>
      </c>
      <c r="K146" s="36">
        <f t="shared" si="91"/>
        <v>9.4166666666666676E-2</v>
      </c>
      <c r="L146" s="35" t="s">
        <v>135</v>
      </c>
      <c r="M146" s="37">
        <v>0.9</v>
      </c>
      <c r="N146" s="87">
        <f>N144-N147</f>
        <v>0.03</v>
      </c>
      <c r="O146" s="88">
        <f t="shared" ref="O146:Y146" si="104">O144-O147</f>
        <v>4.9999999999999989E-2</v>
      </c>
      <c r="P146" s="88">
        <f t="shared" si="104"/>
        <v>0.06</v>
      </c>
      <c r="Q146" s="88">
        <f t="shared" si="104"/>
        <v>7.9999999999999988E-2</v>
      </c>
      <c r="R146" s="88">
        <f t="shared" si="104"/>
        <v>0.10999999999999999</v>
      </c>
      <c r="S146" s="88">
        <f t="shared" si="104"/>
        <v>0.12</v>
      </c>
      <c r="T146" s="88">
        <f t="shared" si="104"/>
        <v>0.13999999999999999</v>
      </c>
      <c r="U146" s="88">
        <f t="shared" si="104"/>
        <v>0.13999999999999999</v>
      </c>
      <c r="V146" s="88">
        <f t="shared" si="104"/>
        <v>0.13999999999999999</v>
      </c>
      <c r="W146" s="88">
        <f t="shared" si="104"/>
        <v>0.10999999999999999</v>
      </c>
      <c r="X146" s="88">
        <f t="shared" si="104"/>
        <v>0.09</v>
      </c>
      <c r="Y146" s="88">
        <f t="shared" si="104"/>
        <v>0.06</v>
      </c>
    </row>
    <row r="147" spans="4:25" ht="17.25" customHeight="1" x14ac:dyDescent="0.25">
      <c r="D147" s="32" t="s">
        <v>26</v>
      </c>
      <c r="E147" s="32" t="s">
        <v>27</v>
      </c>
      <c r="F147" s="33" t="s">
        <v>133</v>
      </c>
      <c r="G147" s="34" t="s">
        <v>120</v>
      </c>
      <c r="H147" s="32">
        <v>90</v>
      </c>
      <c r="I147" s="35" t="s">
        <v>137</v>
      </c>
      <c r="J147" s="35" t="s">
        <v>35</v>
      </c>
      <c r="K147" s="36">
        <f t="shared" si="91"/>
        <v>5.5833333333333339E-2</v>
      </c>
      <c r="L147" s="35" t="s">
        <v>136</v>
      </c>
      <c r="M147" s="37">
        <v>0.11</v>
      </c>
      <c r="N147" s="87">
        <f t="shared" ref="N147:Y147" si="105">ROUND(N43/N40*N144,2)</f>
        <v>0.12</v>
      </c>
      <c r="O147" s="88">
        <f t="shared" si="105"/>
        <v>0.1</v>
      </c>
      <c r="P147" s="88">
        <f t="shared" si="105"/>
        <v>0.09</v>
      </c>
      <c r="Q147" s="88">
        <f t="shared" si="105"/>
        <v>7.0000000000000007E-2</v>
      </c>
      <c r="R147" s="88">
        <f t="shared" si="105"/>
        <v>0.04</v>
      </c>
      <c r="S147" s="88">
        <f t="shared" si="105"/>
        <v>0.03</v>
      </c>
      <c r="T147" s="88">
        <f t="shared" si="105"/>
        <v>0.01</v>
      </c>
      <c r="U147" s="88">
        <f t="shared" si="105"/>
        <v>0.01</v>
      </c>
      <c r="V147" s="88">
        <f t="shared" si="105"/>
        <v>0.01</v>
      </c>
      <c r="W147" s="88">
        <f t="shared" si="105"/>
        <v>0.04</v>
      </c>
      <c r="X147" s="88">
        <f t="shared" si="105"/>
        <v>0.06</v>
      </c>
      <c r="Y147" s="88">
        <f t="shared" si="105"/>
        <v>0.09</v>
      </c>
    </row>
    <row r="148" spans="4:25" ht="17.25" customHeight="1" x14ac:dyDescent="0.25">
      <c r="D148" s="23" t="s">
        <v>26</v>
      </c>
      <c r="E148" s="23" t="s">
        <v>27</v>
      </c>
      <c r="F148" s="24" t="s">
        <v>138</v>
      </c>
      <c r="G148" s="25" t="s">
        <v>120</v>
      </c>
      <c r="H148" s="23">
        <v>120</v>
      </c>
      <c r="I148" s="26" t="s">
        <v>139</v>
      </c>
      <c r="J148" s="26" t="s">
        <v>34</v>
      </c>
      <c r="K148" s="27">
        <f t="shared" si="91"/>
        <v>0</v>
      </c>
      <c r="L148" s="28" t="s">
        <v>28</v>
      </c>
      <c r="M148" s="29" t="s">
        <v>28</v>
      </c>
      <c r="N148" s="30">
        <v>0</v>
      </c>
      <c r="O148" s="31">
        <v>0</v>
      </c>
      <c r="P148" s="31">
        <v>0</v>
      </c>
      <c r="Q148" s="31">
        <v>0</v>
      </c>
      <c r="R148" s="31">
        <v>0</v>
      </c>
      <c r="S148" s="31">
        <v>0</v>
      </c>
      <c r="T148" s="31">
        <v>0</v>
      </c>
      <c r="U148" s="31">
        <v>0</v>
      </c>
      <c r="V148" s="31">
        <v>0</v>
      </c>
      <c r="W148" s="31">
        <v>0</v>
      </c>
      <c r="X148" s="31">
        <v>0</v>
      </c>
      <c r="Y148" s="31">
        <v>0</v>
      </c>
    </row>
    <row r="149" spans="4:25" ht="17.25" customHeight="1" x14ac:dyDescent="0.25">
      <c r="D149" s="32" t="s">
        <v>26</v>
      </c>
      <c r="E149" s="32" t="s">
        <v>27</v>
      </c>
      <c r="F149" s="33" t="s">
        <v>138</v>
      </c>
      <c r="G149" s="34" t="s">
        <v>120</v>
      </c>
      <c r="H149" s="32">
        <v>120</v>
      </c>
      <c r="I149" s="35" t="s">
        <v>139</v>
      </c>
      <c r="J149" s="35" t="s">
        <v>35</v>
      </c>
      <c r="K149" s="36">
        <f t="shared" si="91"/>
        <v>0</v>
      </c>
      <c r="L149" s="91" t="s">
        <v>140</v>
      </c>
      <c r="M149" s="92">
        <v>302</v>
      </c>
      <c r="N149" s="128">
        <f t="shared" ref="N149:Y149" si="106">ROUND(N148*50%,2)</f>
        <v>0</v>
      </c>
      <c r="O149" s="129">
        <f t="shared" si="106"/>
        <v>0</v>
      </c>
      <c r="P149" s="129">
        <f t="shared" si="106"/>
        <v>0</v>
      </c>
      <c r="Q149" s="129">
        <f t="shared" si="106"/>
        <v>0</v>
      </c>
      <c r="R149" s="129">
        <f t="shared" si="106"/>
        <v>0</v>
      </c>
      <c r="S149" s="129">
        <f t="shared" si="106"/>
        <v>0</v>
      </c>
      <c r="T149" s="129">
        <f t="shared" si="106"/>
        <v>0</v>
      </c>
      <c r="U149" s="129">
        <f t="shared" si="106"/>
        <v>0</v>
      </c>
      <c r="V149" s="129">
        <f t="shared" si="106"/>
        <v>0</v>
      </c>
      <c r="W149" s="129">
        <f t="shared" si="106"/>
        <v>0</v>
      </c>
      <c r="X149" s="129">
        <f t="shared" si="106"/>
        <v>0</v>
      </c>
      <c r="Y149" s="129">
        <f t="shared" si="106"/>
        <v>0</v>
      </c>
    </row>
    <row r="150" spans="4:25" ht="17.25" customHeight="1" x14ac:dyDescent="0.25">
      <c r="D150" s="32" t="s">
        <v>26</v>
      </c>
      <c r="E150" s="32" t="s">
        <v>27</v>
      </c>
      <c r="F150" s="33" t="s">
        <v>138</v>
      </c>
      <c r="G150" s="34" t="s">
        <v>120</v>
      </c>
      <c r="H150" s="32">
        <v>120</v>
      </c>
      <c r="I150" s="35" t="s">
        <v>139</v>
      </c>
      <c r="J150" s="35" t="s">
        <v>35</v>
      </c>
      <c r="K150" s="36">
        <f t="shared" si="91"/>
        <v>0</v>
      </c>
      <c r="L150" s="91" t="s">
        <v>141</v>
      </c>
      <c r="M150" s="92">
        <v>261</v>
      </c>
      <c r="N150" s="128">
        <f t="shared" ref="N150:Y150" si="107">ROUND(N148*45%,2)</f>
        <v>0</v>
      </c>
      <c r="O150" s="129">
        <f t="shared" si="107"/>
        <v>0</v>
      </c>
      <c r="P150" s="129">
        <f t="shared" si="107"/>
        <v>0</v>
      </c>
      <c r="Q150" s="129">
        <f t="shared" si="107"/>
        <v>0</v>
      </c>
      <c r="R150" s="129">
        <f t="shared" si="107"/>
        <v>0</v>
      </c>
      <c r="S150" s="129">
        <f t="shared" si="107"/>
        <v>0</v>
      </c>
      <c r="T150" s="129">
        <f t="shared" si="107"/>
        <v>0</v>
      </c>
      <c r="U150" s="129">
        <f t="shared" si="107"/>
        <v>0</v>
      </c>
      <c r="V150" s="129">
        <f t="shared" si="107"/>
        <v>0</v>
      </c>
      <c r="W150" s="129">
        <f t="shared" si="107"/>
        <v>0</v>
      </c>
      <c r="X150" s="129">
        <f t="shared" si="107"/>
        <v>0</v>
      </c>
      <c r="Y150" s="129">
        <f t="shared" si="107"/>
        <v>0</v>
      </c>
    </row>
    <row r="151" spans="4:25" ht="17.25" customHeight="1" x14ac:dyDescent="0.25">
      <c r="D151" s="32" t="s">
        <v>26</v>
      </c>
      <c r="E151" s="32" t="s">
        <v>27</v>
      </c>
      <c r="F151" s="33" t="s">
        <v>138</v>
      </c>
      <c r="G151" s="34" t="s">
        <v>120</v>
      </c>
      <c r="H151" s="32">
        <v>120</v>
      </c>
      <c r="I151" s="35" t="s">
        <v>139</v>
      </c>
      <c r="J151" s="35" t="s">
        <v>35</v>
      </c>
      <c r="K151" s="36">
        <f t="shared" si="91"/>
        <v>0</v>
      </c>
      <c r="L151" s="91" t="s">
        <v>142</v>
      </c>
      <c r="M151" s="92">
        <v>281</v>
      </c>
      <c r="N151" s="128">
        <f>N148-SUM(N149:N150)</f>
        <v>0</v>
      </c>
      <c r="O151" s="129">
        <f t="shared" ref="O151:Y151" si="108">O148-SUM(O149:O150)</f>
        <v>0</v>
      </c>
      <c r="P151" s="129">
        <f t="shared" si="108"/>
        <v>0</v>
      </c>
      <c r="Q151" s="129">
        <f t="shared" si="108"/>
        <v>0</v>
      </c>
      <c r="R151" s="129">
        <f t="shared" si="108"/>
        <v>0</v>
      </c>
      <c r="S151" s="129">
        <f t="shared" si="108"/>
        <v>0</v>
      </c>
      <c r="T151" s="129">
        <f t="shared" si="108"/>
        <v>0</v>
      </c>
      <c r="U151" s="129">
        <f t="shared" si="108"/>
        <v>0</v>
      </c>
      <c r="V151" s="129">
        <f t="shared" si="108"/>
        <v>0</v>
      </c>
      <c r="W151" s="129">
        <f t="shared" si="108"/>
        <v>0</v>
      </c>
      <c r="X151" s="129">
        <f t="shared" si="108"/>
        <v>0</v>
      </c>
      <c r="Y151" s="129">
        <f t="shared" si="108"/>
        <v>0</v>
      </c>
    </row>
    <row r="152" spans="4:25" ht="17.25" customHeight="1" x14ac:dyDescent="0.25">
      <c r="D152" s="32" t="s">
        <v>26</v>
      </c>
      <c r="E152" s="32" t="s">
        <v>27</v>
      </c>
      <c r="F152" s="33" t="s">
        <v>138</v>
      </c>
      <c r="G152" s="34" t="s">
        <v>120</v>
      </c>
      <c r="H152" s="32">
        <v>120</v>
      </c>
      <c r="I152" s="35" t="s">
        <v>139</v>
      </c>
      <c r="J152" s="35" t="s">
        <v>35</v>
      </c>
      <c r="K152" s="36">
        <f t="shared" si="91"/>
        <v>0</v>
      </c>
      <c r="L152" s="35" t="s">
        <v>143</v>
      </c>
      <c r="M152" s="37">
        <v>591</v>
      </c>
      <c r="N152" s="130">
        <v>0</v>
      </c>
      <c r="O152" s="131">
        <v>0</v>
      </c>
      <c r="P152" s="131">
        <v>0</v>
      </c>
      <c r="Q152" s="131">
        <v>0</v>
      </c>
      <c r="R152" s="131">
        <v>0</v>
      </c>
      <c r="S152" s="131">
        <v>0</v>
      </c>
      <c r="T152" s="131">
        <v>0</v>
      </c>
      <c r="U152" s="131">
        <v>0</v>
      </c>
      <c r="V152" s="131">
        <v>0</v>
      </c>
      <c r="W152" s="131">
        <v>0</v>
      </c>
      <c r="X152" s="131">
        <v>0</v>
      </c>
      <c r="Y152" s="131">
        <v>0</v>
      </c>
    </row>
    <row r="153" spans="4:25" ht="17.25" customHeight="1" x14ac:dyDescent="0.25">
      <c r="D153" s="32" t="s">
        <v>26</v>
      </c>
      <c r="E153" s="32" t="s">
        <v>27</v>
      </c>
      <c r="F153" s="33" t="s">
        <v>138</v>
      </c>
      <c r="G153" s="34" t="s">
        <v>120</v>
      </c>
      <c r="H153" s="32">
        <v>120</v>
      </c>
      <c r="I153" s="35" t="s">
        <v>139</v>
      </c>
      <c r="J153" s="35" t="s">
        <v>35</v>
      </c>
      <c r="K153" s="36">
        <f t="shared" si="91"/>
        <v>0</v>
      </c>
      <c r="L153" s="35" t="s">
        <v>144</v>
      </c>
      <c r="M153" s="37">
        <v>469</v>
      </c>
      <c r="N153" s="130">
        <v>0</v>
      </c>
      <c r="O153" s="131">
        <v>0</v>
      </c>
      <c r="P153" s="131">
        <v>0</v>
      </c>
      <c r="Q153" s="131">
        <v>0</v>
      </c>
      <c r="R153" s="131">
        <v>0</v>
      </c>
      <c r="S153" s="131">
        <v>0</v>
      </c>
      <c r="T153" s="131">
        <v>0</v>
      </c>
      <c r="U153" s="131">
        <v>0</v>
      </c>
      <c r="V153" s="131">
        <v>0</v>
      </c>
      <c r="W153" s="131">
        <v>0</v>
      </c>
      <c r="X153" s="131">
        <v>0</v>
      </c>
      <c r="Y153" s="131">
        <v>0</v>
      </c>
    </row>
    <row r="154" spans="4:25" ht="17.25" customHeight="1" x14ac:dyDescent="0.25">
      <c r="D154" s="32" t="s">
        <v>26</v>
      </c>
      <c r="E154" s="32" t="s">
        <v>27</v>
      </c>
      <c r="F154" s="33" t="s">
        <v>138</v>
      </c>
      <c r="G154" s="34" t="s">
        <v>120</v>
      </c>
      <c r="H154" s="32">
        <v>120</v>
      </c>
      <c r="I154" s="35" t="s">
        <v>139</v>
      </c>
      <c r="J154" s="35" t="s">
        <v>35</v>
      </c>
      <c r="K154" s="36">
        <f t="shared" si="91"/>
        <v>0</v>
      </c>
      <c r="L154" s="35" t="s">
        <v>145</v>
      </c>
      <c r="M154" s="37">
        <v>409</v>
      </c>
      <c r="N154" s="130">
        <v>0</v>
      </c>
      <c r="O154" s="131">
        <v>0</v>
      </c>
      <c r="P154" s="131">
        <v>0</v>
      </c>
      <c r="Q154" s="131">
        <v>0</v>
      </c>
      <c r="R154" s="131">
        <v>0</v>
      </c>
      <c r="S154" s="131">
        <v>0</v>
      </c>
      <c r="T154" s="131">
        <v>0</v>
      </c>
      <c r="U154" s="131">
        <v>0</v>
      </c>
      <c r="V154" s="131">
        <v>0</v>
      </c>
      <c r="W154" s="131">
        <v>0</v>
      </c>
      <c r="X154" s="131">
        <v>0</v>
      </c>
      <c r="Y154" s="131">
        <v>0</v>
      </c>
    </row>
    <row r="155" spans="4:25" ht="17.25" customHeight="1" x14ac:dyDescent="0.25">
      <c r="D155" s="23" t="s">
        <v>26</v>
      </c>
      <c r="E155" s="23" t="s">
        <v>27</v>
      </c>
      <c r="F155" s="24" t="s">
        <v>146</v>
      </c>
      <c r="G155" s="25" t="s">
        <v>120</v>
      </c>
      <c r="H155" s="23">
        <v>160</v>
      </c>
      <c r="I155" s="26" t="s">
        <v>147</v>
      </c>
      <c r="J155" s="26" t="s">
        <v>34</v>
      </c>
      <c r="K155" s="27">
        <f t="shared" si="91"/>
        <v>1</v>
      </c>
      <c r="L155" s="28" t="s">
        <v>28</v>
      </c>
      <c r="M155" s="29" t="s">
        <v>28</v>
      </c>
      <c r="N155" s="30">
        <v>1</v>
      </c>
      <c r="O155" s="31">
        <v>1</v>
      </c>
      <c r="P155" s="31">
        <v>1</v>
      </c>
      <c r="Q155" s="31">
        <v>1</v>
      </c>
      <c r="R155" s="31">
        <v>1</v>
      </c>
      <c r="S155" s="31">
        <v>1</v>
      </c>
      <c r="T155" s="31">
        <v>1</v>
      </c>
      <c r="U155" s="31">
        <v>1</v>
      </c>
      <c r="V155" s="31">
        <v>1</v>
      </c>
      <c r="W155" s="31">
        <v>1</v>
      </c>
      <c r="X155" s="31">
        <v>1</v>
      </c>
      <c r="Y155" s="31">
        <v>1</v>
      </c>
    </row>
    <row r="156" spans="4:25" ht="17.25" customHeight="1" x14ac:dyDescent="0.25">
      <c r="D156" s="120" t="s">
        <v>26</v>
      </c>
      <c r="E156" s="120" t="s">
        <v>27</v>
      </c>
      <c r="F156" s="121" t="s">
        <v>28</v>
      </c>
      <c r="G156" s="122" t="s">
        <v>148</v>
      </c>
      <c r="H156" s="120" t="s">
        <v>28</v>
      </c>
      <c r="I156" s="123" t="s">
        <v>28</v>
      </c>
      <c r="J156" s="123" t="s">
        <v>28</v>
      </c>
      <c r="K156" s="124" t="str">
        <f t="shared" si="91"/>
        <v>n/a</v>
      </c>
      <c r="L156" s="123" t="s">
        <v>28</v>
      </c>
      <c r="M156" s="125" t="s">
        <v>28</v>
      </c>
      <c r="N156" s="126" t="s">
        <v>28</v>
      </c>
      <c r="O156" s="124" t="s">
        <v>28</v>
      </c>
      <c r="P156" s="124" t="s">
        <v>28</v>
      </c>
      <c r="Q156" s="124" t="s">
        <v>28</v>
      </c>
      <c r="R156" s="124" t="s">
        <v>28</v>
      </c>
      <c r="S156" s="124" t="s">
        <v>28</v>
      </c>
      <c r="T156" s="124" t="s">
        <v>28</v>
      </c>
      <c r="U156" s="124" t="s">
        <v>28</v>
      </c>
      <c r="V156" s="124" t="s">
        <v>28</v>
      </c>
      <c r="W156" s="124" t="s">
        <v>28</v>
      </c>
      <c r="X156" s="124" t="s">
        <v>28</v>
      </c>
      <c r="Y156" s="124" t="s">
        <v>28</v>
      </c>
    </row>
    <row r="157" spans="4:25" ht="17.25" customHeight="1" x14ac:dyDescent="0.25">
      <c r="D157" s="23" t="s">
        <v>26</v>
      </c>
      <c r="E157" s="23" t="s">
        <v>27</v>
      </c>
      <c r="F157" s="24" t="s">
        <v>149</v>
      </c>
      <c r="G157" s="25" t="s">
        <v>120</v>
      </c>
      <c r="H157" s="23">
        <v>180</v>
      </c>
      <c r="I157" s="26" t="s">
        <v>129</v>
      </c>
      <c r="J157" s="26" t="s">
        <v>34</v>
      </c>
      <c r="K157" s="27">
        <f t="shared" si="91"/>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32" t="s">
        <v>26</v>
      </c>
      <c r="E158" s="32" t="s">
        <v>27</v>
      </c>
      <c r="F158" s="33" t="s">
        <v>149</v>
      </c>
      <c r="G158" s="34" t="s">
        <v>120</v>
      </c>
      <c r="H158" s="32">
        <v>180</v>
      </c>
      <c r="I158" s="35" t="s">
        <v>129</v>
      </c>
      <c r="J158" s="35" t="s">
        <v>35</v>
      </c>
      <c r="K158" s="36">
        <f t="shared" si="91"/>
        <v>4.9999999999999992E-3</v>
      </c>
      <c r="L158" s="35" t="s">
        <v>36</v>
      </c>
      <c r="M158" s="37">
        <f>10*(5*6)/10^3</f>
        <v>0.3</v>
      </c>
      <c r="N158" s="38">
        <f>ROUND(0.5%*N157,4)</f>
        <v>5.0000000000000001E-3</v>
      </c>
      <c r="O158" s="39">
        <f t="shared" ref="O158:Y158" si="109">ROUND(0.5%*O157,4)</f>
        <v>5.0000000000000001E-3</v>
      </c>
      <c r="P158" s="39">
        <f t="shared" si="109"/>
        <v>5.0000000000000001E-3</v>
      </c>
      <c r="Q158" s="39">
        <f t="shared" si="109"/>
        <v>5.0000000000000001E-3</v>
      </c>
      <c r="R158" s="39">
        <f t="shared" si="109"/>
        <v>5.0000000000000001E-3</v>
      </c>
      <c r="S158" s="39">
        <f t="shared" si="109"/>
        <v>5.0000000000000001E-3</v>
      </c>
      <c r="T158" s="39">
        <f t="shared" si="109"/>
        <v>5.0000000000000001E-3</v>
      </c>
      <c r="U158" s="39">
        <f t="shared" si="109"/>
        <v>5.0000000000000001E-3</v>
      </c>
      <c r="V158" s="39">
        <f t="shared" si="109"/>
        <v>5.0000000000000001E-3</v>
      </c>
      <c r="W158" s="39">
        <f t="shared" si="109"/>
        <v>5.0000000000000001E-3</v>
      </c>
      <c r="X158" s="39">
        <f t="shared" si="109"/>
        <v>5.0000000000000001E-3</v>
      </c>
      <c r="Y158" s="39">
        <f t="shared" si="109"/>
        <v>5.0000000000000001E-3</v>
      </c>
    </row>
    <row r="159" spans="4:25" ht="17.25" customHeight="1" x14ac:dyDescent="0.25">
      <c r="D159" s="32" t="s">
        <v>26</v>
      </c>
      <c r="E159" s="32" t="s">
        <v>27</v>
      </c>
      <c r="F159" s="33" t="s">
        <v>149</v>
      </c>
      <c r="G159" s="34" t="s">
        <v>120</v>
      </c>
      <c r="H159" s="32">
        <v>180</v>
      </c>
      <c r="I159" s="35" t="s">
        <v>129</v>
      </c>
      <c r="J159" s="35" t="s">
        <v>35</v>
      </c>
      <c r="K159" s="36">
        <f t="shared" si="91"/>
        <v>0.60833333333333328</v>
      </c>
      <c r="L159" s="35" t="s">
        <v>37</v>
      </c>
      <c r="M159" s="37">
        <v>4.5</v>
      </c>
      <c r="N159" s="40">
        <f>ROUND($N$42*N157,2)</f>
        <v>0.2</v>
      </c>
      <c r="O159" s="41">
        <f>ROUND($O$42*O157,2)</f>
        <v>0.3</v>
      </c>
      <c r="P159" s="41">
        <f>ROUND($P$42*P157,2)</f>
        <v>0.4</v>
      </c>
      <c r="Q159" s="41">
        <f>ROUND($Q$42*Q157,2)</f>
        <v>0.5</v>
      </c>
      <c r="R159" s="41">
        <f>ROUND($R$42*R157,2)</f>
        <v>0.7</v>
      </c>
      <c r="S159" s="41">
        <f>ROUND($S$42*S157,2)</f>
        <v>0.8</v>
      </c>
      <c r="T159" s="41">
        <f>ROUND($T$42*T157,2)</f>
        <v>0.9</v>
      </c>
      <c r="U159" s="41">
        <f>ROUND($U$42*U157,2)</f>
        <v>0.9</v>
      </c>
      <c r="V159" s="41">
        <f>ROUND($V$42*V157,2)</f>
        <v>0.9</v>
      </c>
      <c r="W159" s="41">
        <f>ROUND($W$42*W157,2)</f>
        <v>0.7</v>
      </c>
      <c r="X159" s="41">
        <f>ROUND($X$42*X157,2)</f>
        <v>0.6</v>
      </c>
      <c r="Y159" s="41">
        <f>ROUND($Y$42*Y157,2)</f>
        <v>0.4</v>
      </c>
    </row>
    <row r="160" spans="4:25" ht="17.25" customHeight="1" x14ac:dyDescent="0.25">
      <c r="D160" s="32" t="s">
        <v>26</v>
      </c>
      <c r="E160" s="32" t="s">
        <v>27</v>
      </c>
      <c r="F160" s="33" t="s">
        <v>149</v>
      </c>
      <c r="G160" s="34" t="s">
        <v>120</v>
      </c>
      <c r="H160" s="32">
        <v>180</v>
      </c>
      <c r="I160" s="35" t="s">
        <v>129</v>
      </c>
      <c r="J160" s="35" t="s">
        <v>35</v>
      </c>
      <c r="K160" s="36">
        <f t="shared" si="91"/>
        <v>0.38666666666666666</v>
      </c>
      <c r="L160" s="35" t="s">
        <v>38</v>
      </c>
      <c r="M160" s="37">
        <v>4.5</v>
      </c>
      <c r="N160" s="40">
        <f>N157-SUM(N158:N159)</f>
        <v>0.79499999999999993</v>
      </c>
      <c r="O160" s="41">
        <f t="shared" ref="O160" si="110">O157-SUM(O158:O159)</f>
        <v>0.69500000000000006</v>
      </c>
      <c r="P160" s="41">
        <f t="shared" ref="P160:Y160" si="111">P157-SUM(P158:P159)</f>
        <v>0.59499999999999997</v>
      </c>
      <c r="Q160" s="41">
        <f t="shared" si="111"/>
        <v>0.495</v>
      </c>
      <c r="R160" s="41">
        <f t="shared" si="111"/>
        <v>0.29500000000000004</v>
      </c>
      <c r="S160" s="41">
        <f t="shared" si="111"/>
        <v>0.19499999999999995</v>
      </c>
      <c r="T160" s="41">
        <f t="shared" si="111"/>
        <v>9.4999999999999973E-2</v>
      </c>
      <c r="U160" s="41">
        <f t="shared" si="111"/>
        <v>9.4999999999999973E-2</v>
      </c>
      <c r="V160" s="41">
        <f t="shared" si="111"/>
        <v>9.4999999999999973E-2</v>
      </c>
      <c r="W160" s="41">
        <f t="shared" si="111"/>
        <v>0.29500000000000004</v>
      </c>
      <c r="X160" s="41">
        <f t="shared" si="111"/>
        <v>0.39500000000000002</v>
      </c>
      <c r="Y160" s="41">
        <f t="shared" si="111"/>
        <v>0.59499999999999997</v>
      </c>
    </row>
    <row r="161" spans="4:25" ht="17.25" customHeight="1" x14ac:dyDescent="0.25">
      <c r="D161" s="62" t="s">
        <v>26</v>
      </c>
      <c r="E161" s="62" t="s">
        <v>27</v>
      </c>
      <c r="F161" s="63" t="s">
        <v>150</v>
      </c>
      <c r="G161" s="64" t="s">
        <v>120</v>
      </c>
      <c r="H161" s="62">
        <v>210</v>
      </c>
      <c r="I161" s="65" t="s">
        <v>151</v>
      </c>
      <c r="J161" s="65" t="s">
        <v>34</v>
      </c>
      <c r="K161" s="27">
        <f t="shared" si="91"/>
        <v>0.35726453153800297</v>
      </c>
      <c r="L161" s="66" t="s">
        <v>28</v>
      </c>
      <c r="M161" s="67" t="s">
        <v>28</v>
      </c>
      <c r="N161" s="42">
        <f>1-N172</f>
        <v>0.66327493043659658</v>
      </c>
      <c r="O161" s="43">
        <f t="shared" ref="O161:Y161" si="112">1-O172</f>
        <v>0.44665301626090237</v>
      </c>
      <c r="P161" s="43">
        <f t="shared" si="112"/>
        <v>0.3725832301195291</v>
      </c>
      <c r="Q161" s="43">
        <f t="shared" si="112"/>
        <v>0.25498271995554511</v>
      </c>
      <c r="R161" s="43">
        <f t="shared" si="112"/>
        <v>0.31231828685227669</v>
      </c>
      <c r="S161" s="43">
        <f t="shared" si="112"/>
        <v>0.50261156527351636</v>
      </c>
      <c r="T161" s="43">
        <f t="shared" si="112"/>
        <v>0.51742256738739978</v>
      </c>
      <c r="U161" s="43">
        <f t="shared" si="112"/>
        <v>0.15280826283044735</v>
      </c>
      <c r="V161" s="43">
        <f t="shared" si="112"/>
        <v>0.22593362276589912</v>
      </c>
      <c r="W161" s="43">
        <f t="shared" si="112"/>
        <v>0.38591114827032458</v>
      </c>
      <c r="X161" s="43">
        <f t="shared" si="112"/>
        <v>0.23995214976913715</v>
      </c>
      <c r="Y161" s="43">
        <f t="shared" si="112"/>
        <v>0.21272287853446181</v>
      </c>
    </row>
    <row r="162" spans="4:25" ht="17.25" customHeight="1" x14ac:dyDescent="0.25">
      <c r="D162" s="82" t="s">
        <v>26</v>
      </c>
      <c r="E162" s="82" t="s">
        <v>27</v>
      </c>
      <c r="F162" s="83" t="s">
        <v>150</v>
      </c>
      <c r="G162" s="84" t="s">
        <v>120</v>
      </c>
      <c r="H162" s="82">
        <v>210</v>
      </c>
      <c r="I162" s="85" t="s">
        <v>151</v>
      </c>
      <c r="J162" s="85" t="s">
        <v>35</v>
      </c>
      <c r="K162" s="36">
        <f t="shared" si="91"/>
        <v>0.35726453153800297</v>
      </c>
      <c r="L162" s="85" t="s">
        <v>54</v>
      </c>
      <c r="M162" s="37">
        <v>2.5</v>
      </c>
      <c r="N162" s="40">
        <f>N161</f>
        <v>0.66327493043659658</v>
      </c>
      <c r="O162" s="41">
        <f t="shared" ref="O162:Y162" si="113">O161</f>
        <v>0.44665301626090237</v>
      </c>
      <c r="P162" s="41">
        <f t="shared" si="113"/>
        <v>0.3725832301195291</v>
      </c>
      <c r="Q162" s="41">
        <f t="shared" si="113"/>
        <v>0.25498271995554511</v>
      </c>
      <c r="R162" s="41">
        <f t="shared" si="113"/>
        <v>0.31231828685227669</v>
      </c>
      <c r="S162" s="41">
        <f t="shared" si="113"/>
        <v>0.50261156527351636</v>
      </c>
      <c r="T162" s="41">
        <f t="shared" si="113"/>
        <v>0.51742256738739978</v>
      </c>
      <c r="U162" s="41">
        <f t="shared" si="113"/>
        <v>0.15280826283044735</v>
      </c>
      <c r="V162" s="41">
        <f t="shared" si="113"/>
        <v>0.22593362276589912</v>
      </c>
      <c r="W162" s="41">
        <f t="shared" si="113"/>
        <v>0.38591114827032458</v>
      </c>
      <c r="X162" s="41">
        <f t="shared" si="113"/>
        <v>0.23995214976913715</v>
      </c>
      <c r="Y162" s="41">
        <f t="shared" si="113"/>
        <v>0.21272287853446181</v>
      </c>
    </row>
    <row r="163" spans="4:25" ht="17.25" customHeight="1" x14ac:dyDescent="0.25">
      <c r="D163" s="82" t="s">
        <v>26</v>
      </c>
      <c r="E163" s="82" t="s">
        <v>27</v>
      </c>
      <c r="F163" s="83" t="s">
        <v>150</v>
      </c>
      <c r="G163" s="84" t="s">
        <v>120</v>
      </c>
      <c r="H163" s="82">
        <v>210</v>
      </c>
      <c r="I163" s="85" t="s">
        <v>151</v>
      </c>
      <c r="J163" s="85" t="s">
        <v>35</v>
      </c>
      <c r="K163" s="36">
        <f t="shared" si="91"/>
        <v>0.2080978648713363</v>
      </c>
      <c r="L163" s="35" t="s">
        <v>135</v>
      </c>
      <c r="M163" s="37">
        <v>0.9</v>
      </c>
      <c r="N163" s="87">
        <f>N161-N164</f>
        <v>0.13327493043659655</v>
      </c>
      <c r="O163" s="88">
        <f t="shared" ref="O163:Y163" si="114">O161-O164</f>
        <v>0.13665301626090237</v>
      </c>
      <c r="P163" s="88">
        <f t="shared" si="114"/>
        <v>0.1525832301195291</v>
      </c>
      <c r="Q163" s="88">
        <f t="shared" si="114"/>
        <v>0.12498271995554511</v>
      </c>
      <c r="R163" s="88">
        <f t="shared" si="114"/>
        <v>0.2223182868522767</v>
      </c>
      <c r="S163" s="88">
        <f t="shared" si="114"/>
        <v>0.40261156527351638</v>
      </c>
      <c r="T163" s="88">
        <f t="shared" si="114"/>
        <v>0.46742256738739979</v>
      </c>
      <c r="U163" s="88">
        <f t="shared" si="114"/>
        <v>0.14280826283044734</v>
      </c>
      <c r="V163" s="88">
        <f t="shared" si="114"/>
        <v>0.20593362276589913</v>
      </c>
      <c r="W163" s="88">
        <f t="shared" si="114"/>
        <v>0.27591114827032459</v>
      </c>
      <c r="X163" s="88">
        <f t="shared" si="114"/>
        <v>0.14995214976913715</v>
      </c>
      <c r="Y163" s="88">
        <f t="shared" si="114"/>
        <v>8.2722878534461808E-2</v>
      </c>
    </row>
    <row r="164" spans="4:25" ht="17.25" customHeight="1" x14ac:dyDescent="0.25">
      <c r="D164" s="82" t="s">
        <v>26</v>
      </c>
      <c r="E164" s="82" t="s">
        <v>27</v>
      </c>
      <c r="F164" s="83" t="s">
        <v>150</v>
      </c>
      <c r="G164" s="84" t="s">
        <v>120</v>
      </c>
      <c r="H164" s="82">
        <v>210</v>
      </c>
      <c r="I164" s="85" t="s">
        <v>151</v>
      </c>
      <c r="J164" s="85" t="s">
        <v>35</v>
      </c>
      <c r="K164" s="36">
        <f t="shared" si="91"/>
        <v>0.1491666666666667</v>
      </c>
      <c r="L164" s="35" t="s">
        <v>136</v>
      </c>
      <c r="M164" s="37">
        <v>0.11</v>
      </c>
      <c r="N164" s="87">
        <f t="shared" ref="N164:Y164" si="115">ROUND(N43/N40*N161,2)</f>
        <v>0.53</v>
      </c>
      <c r="O164" s="88">
        <f t="shared" si="115"/>
        <v>0.31</v>
      </c>
      <c r="P164" s="88">
        <f t="shared" si="115"/>
        <v>0.22</v>
      </c>
      <c r="Q164" s="88">
        <f t="shared" si="115"/>
        <v>0.13</v>
      </c>
      <c r="R164" s="88">
        <f t="shared" si="115"/>
        <v>0.09</v>
      </c>
      <c r="S164" s="88">
        <f t="shared" si="115"/>
        <v>0.1</v>
      </c>
      <c r="T164" s="88">
        <f t="shared" si="115"/>
        <v>0.05</v>
      </c>
      <c r="U164" s="88">
        <f t="shared" si="115"/>
        <v>0.01</v>
      </c>
      <c r="V164" s="88">
        <f t="shared" si="115"/>
        <v>0.02</v>
      </c>
      <c r="W164" s="88">
        <f t="shared" si="115"/>
        <v>0.11</v>
      </c>
      <c r="X164" s="88">
        <f t="shared" si="115"/>
        <v>0.09</v>
      </c>
      <c r="Y164" s="88">
        <f t="shared" si="115"/>
        <v>0.13</v>
      </c>
    </row>
    <row r="165" spans="4:25" ht="17.25" customHeight="1" x14ac:dyDescent="0.25">
      <c r="D165" s="23" t="s">
        <v>26</v>
      </c>
      <c r="E165" s="23" t="s">
        <v>27</v>
      </c>
      <c r="F165" s="24" t="s">
        <v>150</v>
      </c>
      <c r="G165" s="25" t="s">
        <v>120</v>
      </c>
      <c r="H165" s="23">
        <v>210</v>
      </c>
      <c r="I165" s="26" t="s">
        <v>152</v>
      </c>
      <c r="J165" s="26" t="s">
        <v>34</v>
      </c>
      <c r="K165" s="27">
        <f t="shared" si="91"/>
        <v>0.35726453153800297</v>
      </c>
      <c r="L165" s="28" t="s">
        <v>28</v>
      </c>
      <c r="M165" s="29" t="s">
        <v>28</v>
      </c>
      <c r="N165" s="42">
        <f>1-N172</f>
        <v>0.66327493043659658</v>
      </c>
      <c r="O165" s="43">
        <f t="shared" ref="O165:Y165" si="116">1-O172</f>
        <v>0.44665301626090237</v>
      </c>
      <c r="P165" s="43">
        <f t="shared" si="116"/>
        <v>0.3725832301195291</v>
      </c>
      <c r="Q165" s="43">
        <f t="shared" si="116"/>
        <v>0.25498271995554511</v>
      </c>
      <c r="R165" s="43">
        <f t="shared" si="116"/>
        <v>0.31231828685227669</v>
      </c>
      <c r="S165" s="43">
        <f t="shared" si="116"/>
        <v>0.50261156527351636</v>
      </c>
      <c r="T165" s="43">
        <f t="shared" si="116"/>
        <v>0.51742256738739978</v>
      </c>
      <c r="U165" s="43">
        <f t="shared" si="116"/>
        <v>0.15280826283044735</v>
      </c>
      <c r="V165" s="43">
        <f t="shared" si="116"/>
        <v>0.22593362276589912</v>
      </c>
      <c r="W165" s="43">
        <f t="shared" si="116"/>
        <v>0.38591114827032458</v>
      </c>
      <c r="X165" s="43">
        <f t="shared" si="116"/>
        <v>0.23995214976913715</v>
      </c>
      <c r="Y165" s="43">
        <f t="shared" si="116"/>
        <v>0.21272287853446181</v>
      </c>
    </row>
    <row r="166" spans="4:25" ht="17.25" customHeight="1" x14ac:dyDescent="0.25">
      <c r="D166" s="32" t="s">
        <v>26</v>
      </c>
      <c r="E166" s="32" t="s">
        <v>27</v>
      </c>
      <c r="F166" s="33" t="s">
        <v>150</v>
      </c>
      <c r="G166" s="34" t="s">
        <v>120</v>
      </c>
      <c r="H166" s="32">
        <v>210</v>
      </c>
      <c r="I166" s="35" t="s">
        <v>152</v>
      </c>
      <c r="J166" s="35" t="s">
        <v>35</v>
      </c>
      <c r="K166" s="36">
        <f t="shared" si="91"/>
        <v>0.19000000000000003</v>
      </c>
      <c r="L166" s="91" t="s">
        <v>140</v>
      </c>
      <c r="M166" s="92">
        <v>540</v>
      </c>
      <c r="N166" s="128">
        <f t="shared" ref="N166:Y166" si="117">ROUND(N165*53%,2)</f>
        <v>0.35</v>
      </c>
      <c r="O166" s="129">
        <f t="shared" si="117"/>
        <v>0.24</v>
      </c>
      <c r="P166" s="129">
        <f t="shared" si="117"/>
        <v>0.2</v>
      </c>
      <c r="Q166" s="129">
        <f t="shared" si="117"/>
        <v>0.14000000000000001</v>
      </c>
      <c r="R166" s="129">
        <f t="shared" si="117"/>
        <v>0.17</v>
      </c>
      <c r="S166" s="129">
        <f t="shared" si="117"/>
        <v>0.27</v>
      </c>
      <c r="T166" s="129">
        <f t="shared" si="117"/>
        <v>0.27</v>
      </c>
      <c r="U166" s="129">
        <f t="shared" si="117"/>
        <v>0.08</v>
      </c>
      <c r="V166" s="129">
        <f t="shared" si="117"/>
        <v>0.12</v>
      </c>
      <c r="W166" s="129">
        <f t="shared" si="117"/>
        <v>0.2</v>
      </c>
      <c r="X166" s="129">
        <f t="shared" si="117"/>
        <v>0.13</v>
      </c>
      <c r="Y166" s="129">
        <f t="shared" si="117"/>
        <v>0.11</v>
      </c>
    </row>
    <row r="167" spans="4:25" ht="17.25" customHeight="1" x14ac:dyDescent="0.25">
      <c r="D167" s="32" t="s">
        <v>26</v>
      </c>
      <c r="E167" s="32" t="s">
        <v>27</v>
      </c>
      <c r="F167" s="33" t="s">
        <v>150</v>
      </c>
      <c r="G167" s="34" t="s">
        <v>120</v>
      </c>
      <c r="H167" s="32">
        <v>210</v>
      </c>
      <c r="I167" s="35" t="s">
        <v>152</v>
      </c>
      <c r="J167" s="35" t="s">
        <v>35</v>
      </c>
      <c r="K167" s="36">
        <f t="shared" si="91"/>
        <v>0.11416666666666669</v>
      </c>
      <c r="L167" s="91" t="s">
        <v>141</v>
      </c>
      <c r="M167" s="92">
        <v>402</v>
      </c>
      <c r="N167" s="128">
        <f t="shared" ref="N167:Y167" si="118">ROUND(N165*32%,2)</f>
        <v>0.21</v>
      </c>
      <c r="O167" s="129">
        <f t="shared" si="118"/>
        <v>0.14000000000000001</v>
      </c>
      <c r="P167" s="129">
        <f t="shared" si="118"/>
        <v>0.12</v>
      </c>
      <c r="Q167" s="129">
        <f t="shared" si="118"/>
        <v>0.08</v>
      </c>
      <c r="R167" s="129">
        <f t="shared" si="118"/>
        <v>0.1</v>
      </c>
      <c r="S167" s="129">
        <f t="shared" si="118"/>
        <v>0.16</v>
      </c>
      <c r="T167" s="129">
        <f t="shared" si="118"/>
        <v>0.17</v>
      </c>
      <c r="U167" s="129">
        <f t="shared" si="118"/>
        <v>0.05</v>
      </c>
      <c r="V167" s="129">
        <f t="shared" si="118"/>
        <v>7.0000000000000007E-2</v>
      </c>
      <c r="W167" s="129">
        <f t="shared" si="118"/>
        <v>0.12</v>
      </c>
      <c r="X167" s="129">
        <f t="shared" si="118"/>
        <v>0.08</v>
      </c>
      <c r="Y167" s="129">
        <f t="shared" si="118"/>
        <v>7.0000000000000007E-2</v>
      </c>
    </row>
    <row r="168" spans="4:25" ht="17.25" customHeight="1" x14ac:dyDescent="0.25">
      <c r="D168" s="32" t="s">
        <v>26</v>
      </c>
      <c r="E168" s="32" t="s">
        <v>27</v>
      </c>
      <c r="F168" s="33" t="s">
        <v>150</v>
      </c>
      <c r="G168" s="34" t="s">
        <v>120</v>
      </c>
      <c r="H168" s="32">
        <v>210</v>
      </c>
      <c r="I168" s="35" t="s">
        <v>152</v>
      </c>
      <c r="J168" s="35" t="s">
        <v>35</v>
      </c>
      <c r="K168" s="36">
        <f t="shared" si="91"/>
        <v>5.309786487133631E-2</v>
      </c>
      <c r="L168" s="91" t="s">
        <v>142</v>
      </c>
      <c r="M168" s="92">
        <v>301</v>
      </c>
      <c r="N168" s="128">
        <f>N165-SUM(N166:N167)</f>
        <v>0.10327493043659663</v>
      </c>
      <c r="O168" s="129">
        <f t="shared" ref="O168:Y168" si="119">O165-SUM(O166:O167)</f>
        <v>6.6653016260902365E-2</v>
      </c>
      <c r="P168" s="129">
        <f t="shared" si="119"/>
        <v>5.258323011952909E-2</v>
      </c>
      <c r="Q168" s="129">
        <f t="shared" si="119"/>
        <v>3.4982719955545083E-2</v>
      </c>
      <c r="R168" s="129">
        <f t="shared" si="119"/>
        <v>4.2318286852276676E-2</v>
      </c>
      <c r="S168" s="129">
        <f t="shared" si="119"/>
        <v>7.261156527351631E-2</v>
      </c>
      <c r="T168" s="129">
        <f t="shared" si="119"/>
        <v>7.7422567387399721E-2</v>
      </c>
      <c r="U168" s="129">
        <f t="shared" si="119"/>
        <v>2.2808262830447346E-2</v>
      </c>
      <c r="V168" s="129">
        <f t="shared" si="119"/>
        <v>3.593362276589912E-2</v>
      </c>
      <c r="W168" s="129">
        <f t="shared" si="119"/>
        <v>6.5911148270324571E-2</v>
      </c>
      <c r="X168" s="129">
        <f t="shared" si="119"/>
        <v>2.9952149769137126E-2</v>
      </c>
      <c r="Y168" s="129">
        <f t="shared" si="119"/>
        <v>3.2722878534461819E-2</v>
      </c>
    </row>
    <row r="169" spans="4:25" ht="17.25" customHeight="1" x14ac:dyDescent="0.25">
      <c r="D169" s="32" t="s">
        <v>26</v>
      </c>
      <c r="E169" s="32" t="s">
        <v>27</v>
      </c>
      <c r="F169" s="33" t="s">
        <v>150</v>
      </c>
      <c r="G169" s="34" t="s">
        <v>120</v>
      </c>
      <c r="H169" s="32">
        <v>210</v>
      </c>
      <c r="I169" s="35" t="s">
        <v>152</v>
      </c>
      <c r="J169" s="35" t="s">
        <v>35</v>
      </c>
      <c r="K169" s="36">
        <f t="shared" si="91"/>
        <v>0</v>
      </c>
      <c r="L169" s="35" t="s">
        <v>143</v>
      </c>
      <c r="M169" s="37">
        <v>591</v>
      </c>
      <c r="N169" s="130">
        <v>0</v>
      </c>
      <c r="O169" s="131">
        <v>0</v>
      </c>
      <c r="P169" s="131">
        <v>0</v>
      </c>
      <c r="Q169" s="131">
        <v>0</v>
      </c>
      <c r="R169" s="131">
        <v>0</v>
      </c>
      <c r="S169" s="131">
        <v>0</v>
      </c>
      <c r="T169" s="131">
        <v>0</v>
      </c>
      <c r="U169" s="131">
        <v>0</v>
      </c>
      <c r="V169" s="131">
        <v>0</v>
      </c>
      <c r="W169" s="131">
        <v>0</v>
      </c>
      <c r="X169" s="131">
        <v>0</v>
      </c>
      <c r="Y169" s="131">
        <v>0</v>
      </c>
    </row>
    <row r="170" spans="4:25" ht="17.25" customHeight="1" x14ac:dyDescent="0.25">
      <c r="D170" s="32" t="s">
        <v>26</v>
      </c>
      <c r="E170" s="32" t="s">
        <v>27</v>
      </c>
      <c r="F170" s="33" t="s">
        <v>150</v>
      </c>
      <c r="G170" s="34" t="s">
        <v>120</v>
      </c>
      <c r="H170" s="32">
        <v>210</v>
      </c>
      <c r="I170" s="35" t="s">
        <v>152</v>
      </c>
      <c r="J170" s="35" t="s">
        <v>35</v>
      </c>
      <c r="K170" s="36">
        <f t="shared" si="91"/>
        <v>0</v>
      </c>
      <c r="L170" s="35" t="s">
        <v>144</v>
      </c>
      <c r="M170" s="37">
        <v>469</v>
      </c>
      <c r="N170" s="130">
        <v>0</v>
      </c>
      <c r="O170" s="131">
        <v>0</v>
      </c>
      <c r="P170" s="131">
        <v>0</v>
      </c>
      <c r="Q170" s="131">
        <v>0</v>
      </c>
      <c r="R170" s="131">
        <v>0</v>
      </c>
      <c r="S170" s="131">
        <v>0</v>
      </c>
      <c r="T170" s="131">
        <v>0</v>
      </c>
      <c r="U170" s="131">
        <v>0</v>
      </c>
      <c r="V170" s="131">
        <v>0</v>
      </c>
      <c r="W170" s="131">
        <v>0</v>
      </c>
      <c r="X170" s="131">
        <v>0</v>
      </c>
      <c r="Y170" s="131">
        <v>0</v>
      </c>
    </row>
    <row r="171" spans="4:25" ht="17.25" customHeight="1" x14ac:dyDescent="0.25">
      <c r="D171" s="32" t="s">
        <v>26</v>
      </c>
      <c r="E171" s="32" t="s">
        <v>27</v>
      </c>
      <c r="F171" s="33" t="s">
        <v>150</v>
      </c>
      <c r="G171" s="34" t="s">
        <v>120</v>
      </c>
      <c r="H171" s="32">
        <v>210</v>
      </c>
      <c r="I171" s="35" t="s">
        <v>152</v>
      </c>
      <c r="J171" s="35" t="s">
        <v>35</v>
      </c>
      <c r="K171" s="36">
        <f t="shared" si="91"/>
        <v>0</v>
      </c>
      <c r="L171" s="35" t="s">
        <v>145</v>
      </c>
      <c r="M171" s="37">
        <v>409</v>
      </c>
      <c r="N171" s="130">
        <v>0</v>
      </c>
      <c r="O171" s="131">
        <v>0</v>
      </c>
      <c r="P171" s="131">
        <v>0</v>
      </c>
      <c r="Q171" s="131">
        <v>0</v>
      </c>
      <c r="R171" s="131">
        <v>0</v>
      </c>
      <c r="S171" s="131">
        <v>0</v>
      </c>
      <c r="T171" s="131">
        <v>0</v>
      </c>
      <c r="U171" s="131">
        <v>0</v>
      </c>
      <c r="V171" s="131">
        <v>0</v>
      </c>
      <c r="W171" s="131">
        <v>0</v>
      </c>
      <c r="X171" s="131">
        <v>0</v>
      </c>
      <c r="Y171" s="131">
        <v>0</v>
      </c>
    </row>
    <row r="172" spans="4:25" ht="17.25" customHeight="1" x14ac:dyDescent="0.25">
      <c r="D172" s="23" t="s">
        <v>26</v>
      </c>
      <c r="E172" s="23" t="s">
        <v>27</v>
      </c>
      <c r="F172" s="24" t="s">
        <v>150</v>
      </c>
      <c r="G172" s="25" t="s">
        <v>120</v>
      </c>
      <c r="H172" s="23">
        <v>210</v>
      </c>
      <c r="I172" s="26" t="s">
        <v>153</v>
      </c>
      <c r="J172" s="26" t="s">
        <v>34</v>
      </c>
      <c r="K172" s="27">
        <f t="shared" si="91"/>
        <v>0.64273546846199714</v>
      </c>
      <c r="L172" s="28" t="s">
        <v>28</v>
      </c>
      <c r="M172" s="29" t="s">
        <v>28</v>
      </c>
      <c r="N172" s="30">
        <v>0.33672506956340337</v>
      </c>
      <c r="O172" s="31">
        <v>0.55334698373909763</v>
      </c>
      <c r="P172" s="31">
        <v>0.6274167698804709</v>
      </c>
      <c r="Q172" s="31">
        <v>0.74501728004445489</v>
      </c>
      <c r="R172" s="31">
        <v>0.68768171314772331</v>
      </c>
      <c r="S172" s="31">
        <v>0.4973884347264837</v>
      </c>
      <c r="T172" s="31">
        <v>0.48257743261260022</v>
      </c>
      <c r="U172" s="31">
        <v>0.84719173716955265</v>
      </c>
      <c r="V172" s="31">
        <v>0.77406637723410088</v>
      </c>
      <c r="W172" s="31">
        <v>0.61408885172967542</v>
      </c>
      <c r="X172" s="31">
        <v>0.76004785023086285</v>
      </c>
      <c r="Y172" s="31">
        <v>0.78727712146553819</v>
      </c>
    </row>
    <row r="173" spans="4:25" ht="17.25" customHeight="1" x14ac:dyDescent="0.25">
      <c r="D173" s="32" t="s">
        <v>26</v>
      </c>
      <c r="E173" s="32" t="s">
        <v>27</v>
      </c>
      <c r="F173" s="33" t="s">
        <v>150</v>
      </c>
      <c r="G173" s="34" t="s">
        <v>120</v>
      </c>
      <c r="H173" s="32">
        <v>210</v>
      </c>
      <c r="I173" s="35" t="s">
        <v>153</v>
      </c>
      <c r="J173" s="35" t="s">
        <v>35</v>
      </c>
      <c r="K173" s="36">
        <f t="shared" si="91"/>
        <v>0.64273546846199714</v>
      </c>
      <c r="L173" s="35" t="s">
        <v>54</v>
      </c>
      <c r="M173" s="37">
        <v>2.5</v>
      </c>
      <c r="N173" s="40">
        <f>N172</f>
        <v>0.33672506956340337</v>
      </c>
      <c r="O173" s="41">
        <f t="shared" ref="O173:Y173" si="120">O172</f>
        <v>0.55334698373909763</v>
      </c>
      <c r="P173" s="41">
        <f t="shared" si="120"/>
        <v>0.6274167698804709</v>
      </c>
      <c r="Q173" s="41">
        <f t="shared" si="120"/>
        <v>0.74501728004445489</v>
      </c>
      <c r="R173" s="41">
        <f t="shared" si="120"/>
        <v>0.68768171314772331</v>
      </c>
      <c r="S173" s="41">
        <f t="shared" si="120"/>
        <v>0.4973884347264837</v>
      </c>
      <c r="T173" s="41">
        <f t="shared" si="120"/>
        <v>0.48257743261260022</v>
      </c>
      <c r="U173" s="41">
        <f t="shared" si="120"/>
        <v>0.84719173716955265</v>
      </c>
      <c r="V173" s="41">
        <f t="shared" si="120"/>
        <v>0.77406637723410088</v>
      </c>
      <c r="W173" s="41">
        <f t="shared" si="120"/>
        <v>0.61408885172967542</v>
      </c>
      <c r="X173" s="41">
        <f t="shared" si="120"/>
        <v>0.76004785023086285</v>
      </c>
      <c r="Y173" s="41">
        <f t="shared" si="120"/>
        <v>0.78727712146553819</v>
      </c>
    </row>
    <row r="174" spans="4:25" ht="17.25" customHeight="1" x14ac:dyDescent="0.25">
      <c r="D174" s="32" t="s">
        <v>26</v>
      </c>
      <c r="E174" s="32" t="s">
        <v>27</v>
      </c>
      <c r="F174" s="33" t="s">
        <v>150</v>
      </c>
      <c r="G174" s="34" t="s">
        <v>120</v>
      </c>
      <c r="H174" s="32">
        <v>210</v>
      </c>
      <c r="I174" s="35" t="s">
        <v>153</v>
      </c>
      <c r="J174" s="35" t="s">
        <v>35</v>
      </c>
      <c r="K174" s="36">
        <f t="shared" si="91"/>
        <v>0.40606880179533028</v>
      </c>
      <c r="L174" s="35" t="s">
        <v>135</v>
      </c>
      <c r="M174" s="37">
        <v>0.9</v>
      </c>
      <c r="N174" s="87">
        <f>N172-N175</f>
        <v>6.672506956340335E-2</v>
      </c>
      <c r="O174" s="88">
        <f t="shared" ref="O174:Y174" si="121">O172-O175</f>
        <v>0.17334698373909763</v>
      </c>
      <c r="P174" s="88">
        <f t="shared" si="121"/>
        <v>0.25741676988047091</v>
      </c>
      <c r="Q174" s="88">
        <f t="shared" si="121"/>
        <v>0.37501728004445489</v>
      </c>
      <c r="R174" s="88">
        <f t="shared" si="121"/>
        <v>0.48768171314772329</v>
      </c>
      <c r="S174" s="88">
        <f t="shared" si="121"/>
        <v>0.39738843472648366</v>
      </c>
      <c r="T174" s="88">
        <f t="shared" si="121"/>
        <v>0.43257743261260023</v>
      </c>
      <c r="U174" s="88">
        <f t="shared" si="121"/>
        <v>0.76719173716955269</v>
      </c>
      <c r="V174" s="88">
        <f t="shared" si="121"/>
        <v>0.70406637723410093</v>
      </c>
      <c r="W174" s="88">
        <f t="shared" si="121"/>
        <v>0.43408885172967543</v>
      </c>
      <c r="X174" s="88">
        <f t="shared" si="121"/>
        <v>0.46004785023086286</v>
      </c>
      <c r="Y174" s="88">
        <f t="shared" si="121"/>
        <v>0.31727712146553821</v>
      </c>
    </row>
    <row r="175" spans="4:25" ht="17.25" customHeight="1" x14ac:dyDescent="0.25">
      <c r="D175" s="32" t="s">
        <v>26</v>
      </c>
      <c r="E175" s="32" t="s">
        <v>27</v>
      </c>
      <c r="F175" s="33" t="s">
        <v>150</v>
      </c>
      <c r="G175" s="34" t="s">
        <v>120</v>
      </c>
      <c r="H175" s="32">
        <v>210</v>
      </c>
      <c r="I175" s="35" t="s">
        <v>153</v>
      </c>
      <c r="J175" s="35" t="s">
        <v>35</v>
      </c>
      <c r="K175" s="36">
        <f t="shared" si="91"/>
        <v>0.23666666666666666</v>
      </c>
      <c r="L175" s="35" t="s">
        <v>136</v>
      </c>
      <c r="M175" s="37">
        <v>0.11</v>
      </c>
      <c r="N175" s="87">
        <f t="shared" ref="N175:Y175" si="122">ROUND(N43/N40*N172,2)</f>
        <v>0.27</v>
      </c>
      <c r="O175" s="88">
        <f t="shared" si="122"/>
        <v>0.38</v>
      </c>
      <c r="P175" s="88">
        <f t="shared" si="122"/>
        <v>0.37</v>
      </c>
      <c r="Q175" s="88">
        <f t="shared" si="122"/>
        <v>0.37</v>
      </c>
      <c r="R175" s="88">
        <f t="shared" si="122"/>
        <v>0.2</v>
      </c>
      <c r="S175" s="88">
        <f t="shared" si="122"/>
        <v>0.1</v>
      </c>
      <c r="T175" s="88">
        <f t="shared" si="122"/>
        <v>0.05</v>
      </c>
      <c r="U175" s="88">
        <f t="shared" si="122"/>
        <v>0.08</v>
      </c>
      <c r="V175" s="88">
        <f t="shared" si="122"/>
        <v>7.0000000000000007E-2</v>
      </c>
      <c r="W175" s="88">
        <f t="shared" si="122"/>
        <v>0.18</v>
      </c>
      <c r="X175" s="88">
        <f t="shared" si="122"/>
        <v>0.3</v>
      </c>
      <c r="Y175" s="88">
        <f t="shared" si="122"/>
        <v>0.47</v>
      </c>
    </row>
    <row r="176" spans="4:25" ht="17.25" customHeight="1" x14ac:dyDescent="0.25">
      <c r="D176" s="32" t="s">
        <v>26</v>
      </c>
      <c r="E176" s="32" t="s">
        <v>27</v>
      </c>
      <c r="F176" s="33" t="s">
        <v>150</v>
      </c>
      <c r="G176" s="34" t="s">
        <v>120</v>
      </c>
      <c r="H176" s="32">
        <v>210</v>
      </c>
      <c r="I176" s="35" t="s">
        <v>153</v>
      </c>
      <c r="J176" s="35" t="s">
        <v>35</v>
      </c>
      <c r="K176" s="36">
        <f t="shared" si="91"/>
        <v>0.34</v>
      </c>
      <c r="L176" s="91" t="s">
        <v>140</v>
      </c>
      <c r="M176" s="92">
        <v>540</v>
      </c>
      <c r="N176" s="128">
        <f t="shared" ref="N176:Y176" si="123">ROUND(N172*53%,2)</f>
        <v>0.18</v>
      </c>
      <c r="O176" s="129">
        <f t="shared" si="123"/>
        <v>0.28999999999999998</v>
      </c>
      <c r="P176" s="129">
        <f t="shared" si="123"/>
        <v>0.33</v>
      </c>
      <c r="Q176" s="129">
        <f t="shared" si="123"/>
        <v>0.39</v>
      </c>
      <c r="R176" s="129">
        <f t="shared" si="123"/>
        <v>0.36</v>
      </c>
      <c r="S176" s="129">
        <f t="shared" si="123"/>
        <v>0.26</v>
      </c>
      <c r="T176" s="129">
        <f t="shared" si="123"/>
        <v>0.26</v>
      </c>
      <c r="U176" s="129">
        <f t="shared" si="123"/>
        <v>0.45</v>
      </c>
      <c r="V176" s="129">
        <f t="shared" si="123"/>
        <v>0.41</v>
      </c>
      <c r="W176" s="129">
        <f t="shared" si="123"/>
        <v>0.33</v>
      </c>
      <c r="X176" s="129">
        <f t="shared" si="123"/>
        <v>0.4</v>
      </c>
      <c r="Y176" s="129">
        <f t="shared" si="123"/>
        <v>0.42</v>
      </c>
    </row>
    <row r="177" spans="4:25" ht="17.25" customHeight="1" x14ac:dyDescent="0.25">
      <c r="D177" s="32" t="s">
        <v>26</v>
      </c>
      <c r="E177" s="32" t="s">
        <v>27</v>
      </c>
      <c r="F177" s="33" t="s">
        <v>150</v>
      </c>
      <c r="G177" s="34" t="s">
        <v>120</v>
      </c>
      <c r="H177" s="32">
        <v>210</v>
      </c>
      <c r="I177" s="35" t="s">
        <v>153</v>
      </c>
      <c r="J177" s="35" t="s">
        <v>35</v>
      </c>
      <c r="K177" s="36">
        <f t="shared" si="91"/>
        <v>0.20583333333333331</v>
      </c>
      <c r="L177" s="91" t="s">
        <v>141</v>
      </c>
      <c r="M177" s="92">
        <v>402</v>
      </c>
      <c r="N177" s="128">
        <f t="shared" ref="N177:Y177" si="124">ROUND(N172*32%,2)</f>
        <v>0.11</v>
      </c>
      <c r="O177" s="129">
        <f t="shared" si="124"/>
        <v>0.18</v>
      </c>
      <c r="P177" s="129">
        <f t="shared" si="124"/>
        <v>0.2</v>
      </c>
      <c r="Q177" s="129">
        <f t="shared" si="124"/>
        <v>0.24</v>
      </c>
      <c r="R177" s="129">
        <f t="shared" si="124"/>
        <v>0.22</v>
      </c>
      <c r="S177" s="129">
        <f t="shared" si="124"/>
        <v>0.16</v>
      </c>
      <c r="T177" s="129">
        <f t="shared" si="124"/>
        <v>0.15</v>
      </c>
      <c r="U177" s="129">
        <f t="shared" si="124"/>
        <v>0.27</v>
      </c>
      <c r="V177" s="129">
        <f t="shared" si="124"/>
        <v>0.25</v>
      </c>
      <c r="W177" s="129">
        <f t="shared" si="124"/>
        <v>0.2</v>
      </c>
      <c r="X177" s="129">
        <f t="shared" si="124"/>
        <v>0.24</v>
      </c>
      <c r="Y177" s="129">
        <f t="shared" si="124"/>
        <v>0.25</v>
      </c>
    </row>
    <row r="178" spans="4:25" ht="17.25" customHeight="1" x14ac:dyDescent="0.25">
      <c r="D178" s="32" t="s">
        <v>26</v>
      </c>
      <c r="E178" s="32" t="s">
        <v>27</v>
      </c>
      <c r="F178" s="33" t="s">
        <v>150</v>
      </c>
      <c r="G178" s="34" t="s">
        <v>120</v>
      </c>
      <c r="H178" s="32">
        <v>210</v>
      </c>
      <c r="I178" s="35" t="s">
        <v>153</v>
      </c>
      <c r="J178" s="35" t="s">
        <v>35</v>
      </c>
      <c r="K178" s="36">
        <f t="shared" si="91"/>
        <v>9.6902135128663677E-2</v>
      </c>
      <c r="L178" s="91" t="s">
        <v>142</v>
      </c>
      <c r="M178" s="92">
        <v>301</v>
      </c>
      <c r="N178" s="128">
        <f>N172-SUM(N176:N177)</f>
        <v>4.6725069563403387E-2</v>
      </c>
      <c r="O178" s="129">
        <f t="shared" ref="O178:Y178" si="125">O172-SUM(O176:O177)</f>
        <v>8.3346983739097658E-2</v>
      </c>
      <c r="P178" s="129">
        <f t="shared" si="125"/>
        <v>9.7416769880470877E-2</v>
      </c>
      <c r="Q178" s="129">
        <f t="shared" si="125"/>
        <v>0.11501728004445488</v>
      </c>
      <c r="R178" s="129">
        <f t="shared" si="125"/>
        <v>0.10768171314772335</v>
      </c>
      <c r="S178" s="129">
        <f t="shared" si="125"/>
        <v>7.7388434726483657E-2</v>
      </c>
      <c r="T178" s="129">
        <f t="shared" si="125"/>
        <v>7.257743261260019E-2</v>
      </c>
      <c r="U178" s="129">
        <f t="shared" si="125"/>
        <v>0.12719173716955268</v>
      </c>
      <c r="V178" s="129">
        <f t="shared" si="125"/>
        <v>0.11406637723410096</v>
      </c>
      <c r="W178" s="129">
        <f t="shared" si="125"/>
        <v>8.4088851729675396E-2</v>
      </c>
      <c r="X178" s="129">
        <f t="shared" si="125"/>
        <v>0.12004785023086284</v>
      </c>
      <c r="Y178" s="129">
        <f t="shared" si="125"/>
        <v>0.11727712146553826</v>
      </c>
    </row>
    <row r="179" spans="4:25" ht="17.25" customHeight="1" x14ac:dyDescent="0.25">
      <c r="D179" s="32" t="s">
        <v>26</v>
      </c>
      <c r="E179" s="32" t="s">
        <v>27</v>
      </c>
      <c r="F179" s="33" t="s">
        <v>150</v>
      </c>
      <c r="G179" s="34" t="s">
        <v>120</v>
      </c>
      <c r="H179" s="32">
        <v>210</v>
      </c>
      <c r="I179" s="35" t="s">
        <v>153</v>
      </c>
      <c r="J179" s="35" t="s">
        <v>35</v>
      </c>
      <c r="K179" s="36">
        <f t="shared" si="91"/>
        <v>0</v>
      </c>
      <c r="L179" s="35" t="s">
        <v>143</v>
      </c>
      <c r="M179" s="37">
        <v>591</v>
      </c>
      <c r="N179" s="130">
        <v>0</v>
      </c>
      <c r="O179" s="131">
        <v>0</v>
      </c>
      <c r="P179" s="131">
        <v>0</v>
      </c>
      <c r="Q179" s="131">
        <v>0</v>
      </c>
      <c r="R179" s="131">
        <v>0</v>
      </c>
      <c r="S179" s="131">
        <v>0</v>
      </c>
      <c r="T179" s="131">
        <v>0</v>
      </c>
      <c r="U179" s="131">
        <v>0</v>
      </c>
      <c r="V179" s="131">
        <v>0</v>
      </c>
      <c r="W179" s="131">
        <v>0</v>
      </c>
      <c r="X179" s="131">
        <v>0</v>
      </c>
      <c r="Y179" s="131">
        <v>0</v>
      </c>
    </row>
    <row r="180" spans="4:25" ht="17.25" customHeight="1" x14ac:dyDescent="0.25">
      <c r="D180" s="32" t="s">
        <v>26</v>
      </c>
      <c r="E180" s="32" t="s">
        <v>27</v>
      </c>
      <c r="F180" s="33" t="s">
        <v>150</v>
      </c>
      <c r="G180" s="34" t="s">
        <v>120</v>
      </c>
      <c r="H180" s="32">
        <v>210</v>
      </c>
      <c r="I180" s="35" t="s">
        <v>153</v>
      </c>
      <c r="J180" s="35" t="s">
        <v>35</v>
      </c>
      <c r="K180" s="36">
        <f t="shared" si="91"/>
        <v>0</v>
      </c>
      <c r="L180" s="35" t="s">
        <v>144</v>
      </c>
      <c r="M180" s="37">
        <v>469</v>
      </c>
      <c r="N180" s="130">
        <v>0</v>
      </c>
      <c r="O180" s="131">
        <v>0</v>
      </c>
      <c r="P180" s="131">
        <v>0</v>
      </c>
      <c r="Q180" s="131">
        <v>0</v>
      </c>
      <c r="R180" s="131">
        <v>0</v>
      </c>
      <c r="S180" s="131">
        <v>0</v>
      </c>
      <c r="T180" s="131">
        <v>0</v>
      </c>
      <c r="U180" s="131">
        <v>0</v>
      </c>
      <c r="V180" s="131">
        <v>0</v>
      </c>
      <c r="W180" s="131">
        <v>0</v>
      </c>
      <c r="X180" s="131">
        <v>0</v>
      </c>
      <c r="Y180" s="131">
        <v>0</v>
      </c>
    </row>
    <row r="181" spans="4:25" ht="17.25" customHeight="1" x14ac:dyDescent="0.25">
      <c r="D181" s="32" t="s">
        <v>26</v>
      </c>
      <c r="E181" s="32" t="s">
        <v>27</v>
      </c>
      <c r="F181" s="33" t="s">
        <v>150</v>
      </c>
      <c r="G181" s="34" t="s">
        <v>120</v>
      </c>
      <c r="H181" s="32">
        <v>210</v>
      </c>
      <c r="I181" s="35" t="s">
        <v>153</v>
      </c>
      <c r="J181" s="35" t="s">
        <v>35</v>
      </c>
      <c r="K181" s="36">
        <f t="shared" si="91"/>
        <v>0</v>
      </c>
      <c r="L181" s="35" t="s">
        <v>145</v>
      </c>
      <c r="M181" s="37">
        <v>409</v>
      </c>
      <c r="N181" s="130">
        <v>0</v>
      </c>
      <c r="O181" s="131">
        <v>0</v>
      </c>
      <c r="P181" s="131">
        <v>0</v>
      </c>
      <c r="Q181" s="131">
        <v>0</v>
      </c>
      <c r="R181" s="131">
        <v>0</v>
      </c>
      <c r="S181" s="131">
        <v>0</v>
      </c>
      <c r="T181" s="131">
        <v>0</v>
      </c>
      <c r="U181" s="131">
        <v>0</v>
      </c>
      <c r="V181" s="131">
        <v>0</v>
      </c>
      <c r="W181" s="131">
        <v>0</v>
      </c>
      <c r="X181" s="131">
        <v>0</v>
      </c>
      <c r="Y181" s="131">
        <v>0</v>
      </c>
    </row>
    <row r="182" spans="4:25" ht="17.25" customHeight="1" x14ac:dyDescent="0.25">
      <c r="D182" s="23" t="s">
        <v>26</v>
      </c>
      <c r="E182" s="23" t="s">
        <v>27</v>
      </c>
      <c r="F182" s="24" t="s">
        <v>154</v>
      </c>
      <c r="G182" s="25" t="s">
        <v>120</v>
      </c>
      <c r="H182" s="23">
        <v>290</v>
      </c>
      <c r="I182" s="26" t="s">
        <v>155</v>
      </c>
      <c r="J182" s="26" t="s">
        <v>34</v>
      </c>
      <c r="K182" s="27">
        <f t="shared" si="91"/>
        <v>7.5000000000000011E-2</v>
      </c>
      <c r="L182" s="28" t="s">
        <v>28</v>
      </c>
      <c r="M182" s="29" t="s">
        <v>28</v>
      </c>
      <c r="N182" s="30">
        <v>0.05</v>
      </c>
      <c r="O182" s="31">
        <v>0.05</v>
      </c>
      <c r="P182" s="31">
        <v>0.05</v>
      </c>
      <c r="Q182" s="31">
        <v>0.05</v>
      </c>
      <c r="R182" s="31">
        <v>0.06</v>
      </c>
      <c r="S182" s="31">
        <v>7.0000000000000007E-2</v>
      </c>
      <c r="T182" s="31">
        <v>0.11</v>
      </c>
      <c r="U182" s="31">
        <v>0.18</v>
      </c>
      <c r="V182" s="31">
        <v>0.11</v>
      </c>
      <c r="W182" s="31">
        <v>7.0000000000000007E-2</v>
      </c>
      <c r="X182" s="31">
        <v>0.05</v>
      </c>
      <c r="Y182" s="31">
        <v>0.05</v>
      </c>
    </row>
    <row r="183" spans="4:25" ht="17.25" customHeight="1" x14ac:dyDescent="0.25">
      <c r="D183" s="32" t="s">
        <v>26</v>
      </c>
      <c r="E183" s="32" t="s">
        <v>27</v>
      </c>
      <c r="F183" s="33" t="s">
        <v>154</v>
      </c>
      <c r="G183" s="34" t="s">
        <v>120</v>
      </c>
      <c r="H183" s="32">
        <v>290</v>
      </c>
      <c r="I183" s="35" t="s">
        <v>155</v>
      </c>
      <c r="J183" s="35" t="s">
        <v>35</v>
      </c>
      <c r="K183" s="36">
        <f t="shared" si="91"/>
        <v>5.5833333333333346E-2</v>
      </c>
      <c r="L183" s="35" t="s">
        <v>156</v>
      </c>
      <c r="M183" s="37">
        <v>0.12</v>
      </c>
      <c r="N183" s="44">
        <f>ROUND(N182*0.7,2)</f>
        <v>0.04</v>
      </c>
      <c r="O183" s="39">
        <f t="shared" ref="O183:Y183" si="126">ROUND(O182*0.7,2)</f>
        <v>0.04</v>
      </c>
      <c r="P183" s="39">
        <f t="shared" si="126"/>
        <v>0.04</v>
      </c>
      <c r="Q183" s="39">
        <f t="shared" si="126"/>
        <v>0.04</v>
      </c>
      <c r="R183" s="39">
        <f t="shared" si="126"/>
        <v>0.04</v>
      </c>
      <c r="S183" s="39">
        <f t="shared" si="126"/>
        <v>0.05</v>
      </c>
      <c r="T183" s="39">
        <f t="shared" si="126"/>
        <v>0.08</v>
      </c>
      <c r="U183" s="39">
        <f t="shared" si="126"/>
        <v>0.13</v>
      </c>
      <c r="V183" s="39">
        <f t="shared" si="126"/>
        <v>0.08</v>
      </c>
      <c r="W183" s="39">
        <f t="shared" si="126"/>
        <v>0.05</v>
      </c>
      <c r="X183" s="39">
        <f t="shared" si="126"/>
        <v>0.04</v>
      </c>
      <c r="Y183" s="39">
        <f t="shared" si="126"/>
        <v>0.04</v>
      </c>
    </row>
    <row r="184" spans="4:25" ht="17.25" customHeight="1" x14ac:dyDescent="0.25">
      <c r="D184" s="32" t="s">
        <v>26</v>
      </c>
      <c r="E184" s="32" t="s">
        <v>27</v>
      </c>
      <c r="F184" s="33" t="s">
        <v>154</v>
      </c>
      <c r="G184" s="34" t="s">
        <v>120</v>
      </c>
      <c r="H184" s="32">
        <v>290</v>
      </c>
      <c r="I184" s="35" t="s">
        <v>155</v>
      </c>
      <c r="J184" s="35" t="s">
        <v>35</v>
      </c>
      <c r="K184" s="36">
        <f t="shared" si="91"/>
        <v>1.9166666666666669E-2</v>
      </c>
      <c r="L184" s="35" t="s">
        <v>157</v>
      </c>
      <c r="M184" s="37">
        <v>0.75</v>
      </c>
      <c r="N184" s="44">
        <f>N182-N183</f>
        <v>1.0000000000000002E-2</v>
      </c>
      <c r="O184" s="39">
        <f t="shared" ref="O184:Y184" si="127">O182-O183</f>
        <v>1.0000000000000002E-2</v>
      </c>
      <c r="P184" s="39">
        <f t="shared" si="127"/>
        <v>1.0000000000000002E-2</v>
      </c>
      <c r="Q184" s="39">
        <f t="shared" si="127"/>
        <v>1.0000000000000002E-2</v>
      </c>
      <c r="R184" s="39">
        <f t="shared" si="127"/>
        <v>1.9999999999999997E-2</v>
      </c>
      <c r="S184" s="39">
        <f t="shared" si="127"/>
        <v>2.0000000000000004E-2</v>
      </c>
      <c r="T184" s="39">
        <f t="shared" si="127"/>
        <v>0.03</v>
      </c>
      <c r="U184" s="39">
        <f t="shared" si="127"/>
        <v>4.9999999999999989E-2</v>
      </c>
      <c r="V184" s="39">
        <f t="shared" si="127"/>
        <v>0.03</v>
      </c>
      <c r="W184" s="39">
        <f t="shared" si="127"/>
        <v>2.0000000000000004E-2</v>
      </c>
      <c r="X184" s="39">
        <f t="shared" si="127"/>
        <v>1.0000000000000002E-2</v>
      </c>
      <c r="Y184" s="39">
        <f t="shared" si="127"/>
        <v>1.0000000000000002E-2</v>
      </c>
    </row>
    <row r="185" spans="4:25" ht="17.25" customHeight="1" x14ac:dyDescent="0.25">
      <c r="D185" s="32" t="s">
        <v>26</v>
      </c>
      <c r="E185" s="32" t="s">
        <v>27</v>
      </c>
      <c r="F185" s="33" t="s">
        <v>154</v>
      </c>
      <c r="G185" s="34" t="s">
        <v>120</v>
      </c>
      <c r="H185" s="32">
        <v>290</v>
      </c>
      <c r="I185" s="35" t="s">
        <v>155</v>
      </c>
      <c r="J185" s="35" t="s">
        <v>35</v>
      </c>
      <c r="K185" s="36">
        <f t="shared" si="91"/>
        <v>7.5000000000000011E-2</v>
      </c>
      <c r="L185" s="35" t="s">
        <v>55</v>
      </c>
      <c r="M185" s="37">
        <f>ROUND(30%*15,1)</f>
        <v>4.5</v>
      </c>
      <c r="N185" s="44">
        <f>SUM(N183:N184)</f>
        <v>0.05</v>
      </c>
      <c r="O185" s="39">
        <f t="shared" ref="O185:Y185" si="128">SUM(O183:O184)</f>
        <v>0.05</v>
      </c>
      <c r="P185" s="39">
        <f t="shared" si="128"/>
        <v>0.05</v>
      </c>
      <c r="Q185" s="39">
        <f t="shared" si="128"/>
        <v>0.05</v>
      </c>
      <c r="R185" s="39">
        <f t="shared" si="128"/>
        <v>0.06</v>
      </c>
      <c r="S185" s="39">
        <f t="shared" si="128"/>
        <v>7.0000000000000007E-2</v>
      </c>
      <c r="T185" s="39">
        <f t="shared" si="128"/>
        <v>0.11</v>
      </c>
      <c r="U185" s="39">
        <f t="shared" si="128"/>
        <v>0.18</v>
      </c>
      <c r="V185" s="39">
        <f t="shared" si="128"/>
        <v>0.11</v>
      </c>
      <c r="W185" s="39">
        <f t="shared" si="128"/>
        <v>7.0000000000000007E-2</v>
      </c>
      <c r="X185" s="39">
        <f t="shared" si="128"/>
        <v>0.05</v>
      </c>
      <c r="Y185" s="39">
        <f t="shared" si="128"/>
        <v>0.05</v>
      </c>
    </row>
    <row r="186" spans="4:25" ht="17.25" customHeight="1" x14ac:dyDescent="0.25">
      <c r="D186" s="23" t="s">
        <v>26</v>
      </c>
      <c r="E186" s="23" t="s">
        <v>27</v>
      </c>
      <c r="F186" s="24" t="s">
        <v>154</v>
      </c>
      <c r="G186" s="25" t="s">
        <v>120</v>
      </c>
      <c r="H186" s="23">
        <v>290</v>
      </c>
      <c r="I186" s="26" t="s">
        <v>158</v>
      </c>
      <c r="J186" s="26" t="s">
        <v>34</v>
      </c>
      <c r="K186" s="27">
        <f t="shared" si="91"/>
        <v>7.5000000000000011E-2</v>
      </c>
      <c r="L186" s="28" t="s">
        <v>28</v>
      </c>
      <c r="M186" s="29" t="s">
        <v>28</v>
      </c>
      <c r="N186" s="30">
        <v>0.05</v>
      </c>
      <c r="O186" s="31">
        <v>0.05</v>
      </c>
      <c r="P186" s="31">
        <v>0.05</v>
      </c>
      <c r="Q186" s="31">
        <v>0.05</v>
      </c>
      <c r="R186" s="31">
        <v>0.06</v>
      </c>
      <c r="S186" s="31">
        <v>7.0000000000000007E-2</v>
      </c>
      <c r="T186" s="31">
        <v>0.11</v>
      </c>
      <c r="U186" s="31">
        <v>0.18</v>
      </c>
      <c r="V186" s="31">
        <v>0.11</v>
      </c>
      <c r="W186" s="31">
        <v>7.0000000000000007E-2</v>
      </c>
      <c r="X186" s="31">
        <v>0.05</v>
      </c>
      <c r="Y186" s="31">
        <v>0.05</v>
      </c>
    </row>
    <row r="187" spans="4:25" ht="17.25" customHeight="1" x14ac:dyDescent="0.25">
      <c r="D187" s="32" t="s">
        <v>26</v>
      </c>
      <c r="E187" s="32" t="s">
        <v>27</v>
      </c>
      <c r="F187" s="33" t="s">
        <v>154</v>
      </c>
      <c r="G187" s="34" t="s">
        <v>120</v>
      </c>
      <c r="H187" s="32">
        <v>290</v>
      </c>
      <c r="I187" s="35" t="s">
        <v>158</v>
      </c>
      <c r="J187" s="35" t="s">
        <v>35</v>
      </c>
      <c r="K187" s="36">
        <f t="shared" si="91"/>
        <v>5.5833333333333346E-2</v>
      </c>
      <c r="L187" s="35" t="s">
        <v>156</v>
      </c>
      <c r="M187" s="37">
        <v>0.12</v>
      </c>
      <c r="N187" s="44">
        <f>ROUND(N186*0.7,2)</f>
        <v>0.04</v>
      </c>
      <c r="O187" s="39">
        <f t="shared" ref="O187:Y187" si="129">ROUND(O186*0.7,2)</f>
        <v>0.04</v>
      </c>
      <c r="P187" s="39">
        <f t="shared" si="129"/>
        <v>0.04</v>
      </c>
      <c r="Q187" s="39">
        <f t="shared" si="129"/>
        <v>0.04</v>
      </c>
      <c r="R187" s="39">
        <f t="shared" si="129"/>
        <v>0.04</v>
      </c>
      <c r="S187" s="39">
        <f t="shared" si="129"/>
        <v>0.05</v>
      </c>
      <c r="T187" s="39">
        <f t="shared" si="129"/>
        <v>0.08</v>
      </c>
      <c r="U187" s="39">
        <f t="shared" si="129"/>
        <v>0.13</v>
      </c>
      <c r="V187" s="39">
        <f t="shared" si="129"/>
        <v>0.08</v>
      </c>
      <c r="W187" s="39">
        <f t="shared" si="129"/>
        <v>0.05</v>
      </c>
      <c r="X187" s="39">
        <f t="shared" si="129"/>
        <v>0.04</v>
      </c>
      <c r="Y187" s="39">
        <f t="shared" si="129"/>
        <v>0.04</v>
      </c>
    </row>
    <row r="188" spans="4:25" ht="17.25" customHeight="1" x14ac:dyDescent="0.25">
      <c r="D188" s="32" t="s">
        <v>26</v>
      </c>
      <c r="E188" s="32" t="s">
        <v>27</v>
      </c>
      <c r="F188" s="33" t="s">
        <v>154</v>
      </c>
      <c r="G188" s="34" t="s">
        <v>120</v>
      </c>
      <c r="H188" s="32">
        <v>290</v>
      </c>
      <c r="I188" s="35" t="s">
        <v>158</v>
      </c>
      <c r="J188" s="35" t="s">
        <v>35</v>
      </c>
      <c r="K188" s="36">
        <f t="shared" si="91"/>
        <v>1.9166666666666669E-2</v>
      </c>
      <c r="L188" s="35" t="s">
        <v>157</v>
      </c>
      <c r="M188" s="37">
        <v>0.75</v>
      </c>
      <c r="N188" s="44">
        <f>N186-N187</f>
        <v>1.0000000000000002E-2</v>
      </c>
      <c r="O188" s="39">
        <f t="shared" ref="O188:Y188" si="130">O186-O187</f>
        <v>1.0000000000000002E-2</v>
      </c>
      <c r="P188" s="39">
        <f t="shared" si="130"/>
        <v>1.0000000000000002E-2</v>
      </c>
      <c r="Q188" s="39">
        <f t="shared" si="130"/>
        <v>1.0000000000000002E-2</v>
      </c>
      <c r="R188" s="39">
        <f t="shared" si="130"/>
        <v>1.9999999999999997E-2</v>
      </c>
      <c r="S188" s="39">
        <f t="shared" si="130"/>
        <v>2.0000000000000004E-2</v>
      </c>
      <c r="T188" s="39">
        <f t="shared" si="130"/>
        <v>0.03</v>
      </c>
      <c r="U188" s="39">
        <f t="shared" si="130"/>
        <v>4.9999999999999989E-2</v>
      </c>
      <c r="V188" s="39">
        <f t="shared" si="130"/>
        <v>0.03</v>
      </c>
      <c r="W188" s="39">
        <f t="shared" si="130"/>
        <v>2.0000000000000004E-2</v>
      </c>
      <c r="X188" s="39">
        <f t="shared" si="130"/>
        <v>1.0000000000000002E-2</v>
      </c>
      <c r="Y188" s="39">
        <f t="shared" si="130"/>
        <v>1.0000000000000002E-2</v>
      </c>
    </row>
    <row r="189" spans="4:25" ht="17.25" customHeight="1" x14ac:dyDescent="0.25">
      <c r="D189" s="32" t="s">
        <v>26</v>
      </c>
      <c r="E189" s="32" t="s">
        <v>27</v>
      </c>
      <c r="F189" s="33" t="s">
        <v>154</v>
      </c>
      <c r="G189" s="34" t="s">
        <v>120</v>
      </c>
      <c r="H189" s="32">
        <v>290</v>
      </c>
      <c r="I189" s="35" t="s">
        <v>158</v>
      </c>
      <c r="J189" s="35" t="s">
        <v>35</v>
      </c>
      <c r="K189" s="36">
        <f t="shared" si="91"/>
        <v>7.5000000000000011E-2</v>
      </c>
      <c r="L189" s="35" t="s">
        <v>55</v>
      </c>
      <c r="M189" s="37">
        <f>ROUND(10%*30,1)</f>
        <v>3</v>
      </c>
      <c r="N189" s="44">
        <f>SUM(N187:N188)</f>
        <v>0.05</v>
      </c>
      <c r="O189" s="39">
        <f t="shared" ref="O189:Y189" si="131">SUM(O187:O188)</f>
        <v>0.05</v>
      </c>
      <c r="P189" s="39">
        <f t="shared" si="131"/>
        <v>0.05</v>
      </c>
      <c r="Q189" s="39">
        <f t="shared" si="131"/>
        <v>0.05</v>
      </c>
      <c r="R189" s="39">
        <f t="shared" si="131"/>
        <v>0.06</v>
      </c>
      <c r="S189" s="39">
        <f t="shared" si="131"/>
        <v>7.0000000000000007E-2</v>
      </c>
      <c r="T189" s="39">
        <f t="shared" si="131"/>
        <v>0.11</v>
      </c>
      <c r="U189" s="39">
        <f t="shared" si="131"/>
        <v>0.18</v>
      </c>
      <c r="V189" s="39">
        <f t="shared" si="131"/>
        <v>0.11</v>
      </c>
      <c r="W189" s="39">
        <f t="shared" si="131"/>
        <v>7.0000000000000007E-2</v>
      </c>
      <c r="X189" s="39">
        <f t="shared" si="131"/>
        <v>0.05</v>
      </c>
      <c r="Y189" s="39">
        <f t="shared" si="131"/>
        <v>0.05</v>
      </c>
    </row>
    <row r="190" spans="4:25" ht="17.25" customHeight="1" x14ac:dyDescent="0.25">
      <c r="D190" s="23" t="s">
        <v>26</v>
      </c>
      <c r="E190" s="23" t="s">
        <v>27</v>
      </c>
      <c r="F190" s="24" t="s">
        <v>159</v>
      </c>
      <c r="G190" s="25" t="s">
        <v>120</v>
      </c>
      <c r="H190" s="23">
        <v>360</v>
      </c>
      <c r="I190" s="26" t="s">
        <v>129</v>
      </c>
      <c r="J190" s="26" t="s">
        <v>34</v>
      </c>
      <c r="K190" s="27">
        <f t="shared" si="91"/>
        <v>1</v>
      </c>
      <c r="L190" s="28" t="s">
        <v>28</v>
      </c>
      <c r="M190" s="29" t="s">
        <v>28</v>
      </c>
      <c r="N190" s="30">
        <v>1</v>
      </c>
      <c r="O190" s="31">
        <v>1</v>
      </c>
      <c r="P190" s="31">
        <v>1</v>
      </c>
      <c r="Q190" s="31">
        <v>1</v>
      </c>
      <c r="R190" s="31">
        <v>1</v>
      </c>
      <c r="S190" s="31">
        <v>1</v>
      </c>
      <c r="T190" s="31">
        <v>1</v>
      </c>
      <c r="U190" s="31">
        <v>1</v>
      </c>
      <c r="V190" s="31">
        <v>1</v>
      </c>
      <c r="W190" s="31">
        <v>1</v>
      </c>
      <c r="X190" s="31">
        <v>1</v>
      </c>
      <c r="Y190" s="31">
        <v>1</v>
      </c>
    </row>
    <row r="191" spans="4:25" ht="17.25" customHeight="1" x14ac:dyDescent="0.25">
      <c r="D191" s="32" t="s">
        <v>26</v>
      </c>
      <c r="E191" s="32" t="s">
        <v>27</v>
      </c>
      <c r="F191" s="33" t="s">
        <v>159</v>
      </c>
      <c r="G191" s="34" t="s">
        <v>120</v>
      </c>
      <c r="H191" s="32">
        <v>360</v>
      </c>
      <c r="I191" s="35" t="s">
        <v>129</v>
      </c>
      <c r="J191" s="35" t="s">
        <v>35</v>
      </c>
      <c r="K191" s="36">
        <f t="shared" si="91"/>
        <v>4.9999999999999992E-3</v>
      </c>
      <c r="L191" s="35" t="s">
        <v>36</v>
      </c>
      <c r="M191" s="37">
        <f>10*(5*6)/10^3</f>
        <v>0.3</v>
      </c>
      <c r="N191" s="38">
        <f>ROUND(0.5%*N190,4)</f>
        <v>5.0000000000000001E-3</v>
      </c>
      <c r="O191" s="39">
        <f t="shared" ref="O191:Y191" si="132">ROUND(0.5%*O190,4)</f>
        <v>5.0000000000000001E-3</v>
      </c>
      <c r="P191" s="39">
        <f t="shared" si="132"/>
        <v>5.0000000000000001E-3</v>
      </c>
      <c r="Q191" s="39">
        <f t="shared" si="132"/>
        <v>5.0000000000000001E-3</v>
      </c>
      <c r="R191" s="39">
        <f t="shared" si="132"/>
        <v>5.0000000000000001E-3</v>
      </c>
      <c r="S191" s="39">
        <f t="shared" si="132"/>
        <v>5.0000000000000001E-3</v>
      </c>
      <c r="T191" s="39">
        <f t="shared" si="132"/>
        <v>5.0000000000000001E-3</v>
      </c>
      <c r="U191" s="39">
        <f t="shared" si="132"/>
        <v>5.0000000000000001E-3</v>
      </c>
      <c r="V191" s="39">
        <f t="shared" si="132"/>
        <v>5.0000000000000001E-3</v>
      </c>
      <c r="W191" s="39">
        <f t="shared" si="132"/>
        <v>5.0000000000000001E-3</v>
      </c>
      <c r="X191" s="39">
        <f t="shared" si="132"/>
        <v>5.0000000000000001E-3</v>
      </c>
      <c r="Y191" s="39">
        <f t="shared" si="132"/>
        <v>5.0000000000000001E-3</v>
      </c>
    </row>
    <row r="192" spans="4:25" ht="17.25" customHeight="1" x14ac:dyDescent="0.25">
      <c r="D192" s="32" t="s">
        <v>26</v>
      </c>
      <c r="E192" s="32" t="s">
        <v>27</v>
      </c>
      <c r="F192" s="33" t="s">
        <v>159</v>
      </c>
      <c r="G192" s="34" t="s">
        <v>120</v>
      </c>
      <c r="H192" s="32">
        <v>360</v>
      </c>
      <c r="I192" s="35" t="s">
        <v>129</v>
      </c>
      <c r="J192" s="35" t="s">
        <v>35</v>
      </c>
      <c r="K192" s="36">
        <f t="shared" si="91"/>
        <v>0.60833333333333328</v>
      </c>
      <c r="L192" s="35" t="s">
        <v>37</v>
      </c>
      <c r="M192" s="37">
        <v>4.5</v>
      </c>
      <c r="N192" s="40">
        <f>ROUND($N$42*N190,2)</f>
        <v>0.2</v>
      </c>
      <c r="O192" s="41">
        <f>ROUND($O$42*O190,2)</f>
        <v>0.3</v>
      </c>
      <c r="P192" s="41">
        <f>ROUND($P$42*P190,2)</f>
        <v>0.4</v>
      </c>
      <c r="Q192" s="41">
        <f>ROUND($Q$42*Q190,2)</f>
        <v>0.5</v>
      </c>
      <c r="R192" s="41">
        <f>ROUND($R$42*R190,2)</f>
        <v>0.7</v>
      </c>
      <c r="S192" s="41">
        <f>ROUND($S$42*S190,2)</f>
        <v>0.8</v>
      </c>
      <c r="T192" s="41">
        <f>ROUND($T$42*T190,2)</f>
        <v>0.9</v>
      </c>
      <c r="U192" s="41">
        <f>ROUND($U$42*U190,2)</f>
        <v>0.9</v>
      </c>
      <c r="V192" s="41">
        <f>ROUND($V$42*V190,2)</f>
        <v>0.9</v>
      </c>
      <c r="W192" s="41">
        <f>ROUND($W$42*W190,2)</f>
        <v>0.7</v>
      </c>
      <c r="X192" s="41">
        <f>ROUND($X$42*X190,2)</f>
        <v>0.6</v>
      </c>
      <c r="Y192" s="41">
        <f>ROUND($Y$42*Y190,2)</f>
        <v>0.4</v>
      </c>
    </row>
    <row r="193" spans="4:25" ht="17.25" customHeight="1" x14ac:dyDescent="0.25">
      <c r="D193" s="32" t="s">
        <v>26</v>
      </c>
      <c r="E193" s="32" t="s">
        <v>27</v>
      </c>
      <c r="F193" s="33" t="s">
        <v>159</v>
      </c>
      <c r="G193" s="34" t="s">
        <v>120</v>
      </c>
      <c r="H193" s="32">
        <v>360</v>
      </c>
      <c r="I193" s="35" t="s">
        <v>129</v>
      </c>
      <c r="J193" s="35" t="s">
        <v>35</v>
      </c>
      <c r="K193" s="36">
        <f t="shared" si="91"/>
        <v>0.38666666666666666</v>
      </c>
      <c r="L193" s="35" t="s">
        <v>38</v>
      </c>
      <c r="M193" s="37">
        <v>4.5</v>
      </c>
      <c r="N193" s="40">
        <f>N190-SUM(N191:N192)</f>
        <v>0.79499999999999993</v>
      </c>
      <c r="O193" s="41">
        <f t="shared" ref="O193" si="133">O190-SUM(O191:O192)</f>
        <v>0.69500000000000006</v>
      </c>
      <c r="P193" s="41">
        <f t="shared" ref="P193:Y193" si="134">P190-SUM(P191:P192)</f>
        <v>0.59499999999999997</v>
      </c>
      <c r="Q193" s="41">
        <f t="shared" si="134"/>
        <v>0.495</v>
      </c>
      <c r="R193" s="41">
        <f t="shared" si="134"/>
        <v>0.29500000000000004</v>
      </c>
      <c r="S193" s="41">
        <f t="shared" si="134"/>
        <v>0.19499999999999995</v>
      </c>
      <c r="T193" s="41">
        <f t="shared" si="134"/>
        <v>9.4999999999999973E-2</v>
      </c>
      <c r="U193" s="41">
        <f t="shared" si="134"/>
        <v>9.4999999999999973E-2</v>
      </c>
      <c r="V193" s="41">
        <f t="shared" si="134"/>
        <v>9.4999999999999973E-2</v>
      </c>
      <c r="W193" s="41">
        <f t="shared" si="134"/>
        <v>0.29500000000000004</v>
      </c>
      <c r="X193" s="41">
        <f t="shared" si="134"/>
        <v>0.39500000000000002</v>
      </c>
      <c r="Y193" s="41">
        <f t="shared" si="134"/>
        <v>0.59499999999999997</v>
      </c>
    </row>
    <row r="194" spans="4:25" ht="17.25" customHeight="1" x14ac:dyDescent="0.25">
      <c r="D194" s="132" t="s">
        <v>26</v>
      </c>
      <c r="E194" s="132" t="s">
        <v>27</v>
      </c>
      <c r="F194" s="133" t="s">
        <v>28</v>
      </c>
      <c r="G194" s="134" t="s">
        <v>160</v>
      </c>
      <c r="H194" s="132" t="s">
        <v>28</v>
      </c>
      <c r="I194" s="135" t="s">
        <v>28</v>
      </c>
      <c r="J194" s="135" t="s">
        <v>28</v>
      </c>
      <c r="K194" s="136" t="str">
        <f t="shared" si="91"/>
        <v>n/a</v>
      </c>
      <c r="L194" s="135" t="s">
        <v>28</v>
      </c>
      <c r="M194" s="137" t="s">
        <v>28</v>
      </c>
      <c r="N194" s="138" t="s">
        <v>28</v>
      </c>
      <c r="O194" s="136" t="s">
        <v>28</v>
      </c>
      <c r="P194" s="136" t="s">
        <v>28</v>
      </c>
      <c r="Q194" s="136" t="s">
        <v>28</v>
      </c>
      <c r="R194" s="136" t="s">
        <v>28</v>
      </c>
      <c r="S194" s="136" t="s">
        <v>28</v>
      </c>
      <c r="T194" s="136" t="s">
        <v>28</v>
      </c>
      <c r="U194" s="136" t="s">
        <v>28</v>
      </c>
      <c r="V194" s="136" t="s">
        <v>28</v>
      </c>
      <c r="W194" s="136" t="s">
        <v>28</v>
      </c>
      <c r="X194" s="136" t="s">
        <v>28</v>
      </c>
      <c r="Y194" s="136" t="s">
        <v>28</v>
      </c>
    </row>
    <row r="195" spans="4:25" ht="17.25" customHeight="1" x14ac:dyDescent="0.25">
      <c r="D195" s="139" t="s">
        <v>26</v>
      </c>
      <c r="E195" s="139" t="s">
        <v>27</v>
      </c>
      <c r="F195" s="140" t="s">
        <v>28</v>
      </c>
      <c r="G195" s="141" t="s">
        <v>161</v>
      </c>
      <c r="H195" s="139" t="s">
        <v>28</v>
      </c>
      <c r="I195" s="142" t="s">
        <v>28</v>
      </c>
      <c r="J195" s="142" t="s">
        <v>28</v>
      </c>
      <c r="K195" s="143" t="str">
        <f t="shared" si="91"/>
        <v>n/a</v>
      </c>
      <c r="L195" s="142" t="s">
        <v>28</v>
      </c>
      <c r="M195" s="144" t="s">
        <v>28</v>
      </c>
      <c r="N195" s="145" t="s">
        <v>28</v>
      </c>
      <c r="O195" s="143" t="s">
        <v>28</v>
      </c>
      <c r="P195" s="143" t="s">
        <v>28</v>
      </c>
      <c r="Q195" s="143" t="s">
        <v>28</v>
      </c>
      <c r="R195" s="143" t="s">
        <v>28</v>
      </c>
      <c r="S195" s="143" t="s">
        <v>28</v>
      </c>
      <c r="T195" s="143" t="s">
        <v>28</v>
      </c>
      <c r="U195" s="143" t="s">
        <v>28</v>
      </c>
      <c r="V195" s="143" t="s">
        <v>28</v>
      </c>
      <c r="W195" s="143" t="s">
        <v>28</v>
      </c>
      <c r="X195" s="143" t="s">
        <v>28</v>
      </c>
      <c r="Y195" s="143" t="s">
        <v>28</v>
      </c>
    </row>
    <row r="196" spans="4:25" ht="17.25" customHeight="1" x14ac:dyDescent="0.25">
      <c r="D196" s="23" t="s">
        <v>26</v>
      </c>
      <c r="E196" s="23" t="s">
        <v>27</v>
      </c>
      <c r="F196" s="24" t="s">
        <v>162</v>
      </c>
      <c r="G196" s="25" t="s">
        <v>163</v>
      </c>
      <c r="H196" s="23">
        <v>420</v>
      </c>
      <c r="I196" s="26" t="s">
        <v>147</v>
      </c>
      <c r="J196" s="26" t="s">
        <v>34</v>
      </c>
      <c r="K196" s="27">
        <f t="shared" ref="K196:K278" si="135">IFERROR(AVERAGE(N196:Y196),"n/a")</f>
        <v>1</v>
      </c>
      <c r="L196" s="28" t="s">
        <v>28</v>
      </c>
      <c r="M196" s="29" t="s">
        <v>28</v>
      </c>
      <c r="N196" s="30">
        <v>1</v>
      </c>
      <c r="O196" s="31">
        <v>1</v>
      </c>
      <c r="P196" s="31">
        <v>1</v>
      </c>
      <c r="Q196" s="31">
        <v>1</v>
      </c>
      <c r="R196" s="31">
        <v>1</v>
      </c>
      <c r="S196" s="31">
        <v>1</v>
      </c>
      <c r="T196" s="31">
        <v>1</v>
      </c>
      <c r="U196" s="31">
        <v>1</v>
      </c>
      <c r="V196" s="31">
        <v>1</v>
      </c>
      <c r="W196" s="31">
        <v>1</v>
      </c>
      <c r="X196" s="31">
        <v>1</v>
      </c>
      <c r="Y196" s="31">
        <v>1</v>
      </c>
    </row>
    <row r="197" spans="4:25" ht="17.25" customHeight="1" x14ac:dyDescent="0.25">
      <c r="D197" s="23" t="s">
        <v>26</v>
      </c>
      <c r="E197" s="23" t="s">
        <v>27</v>
      </c>
      <c r="F197" s="24" t="s">
        <v>164</v>
      </c>
      <c r="G197" s="25" t="s">
        <v>163</v>
      </c>
      <c r="H197" s="23">
        <v>450</v>
      </c>
      <c r="I197" s="26" t="s">
        <v>129</v>
      </c>
      <c r="J197" s="26" t="s">
        <v>34</v>
      </c>
      <c r="K197" s="27">
        <f t="shared" si="135"/>
        <v>1</v>
      </c>
      <c r="L197" s="28" t="s">
        <v>28</v>
      </c>
      <c r="M197" s="29" t="s">
        <v>28</v>
      </c>
      <c r="N197" s="30">
        <v>1</v>
      </c>
      <c r="O197" s="31">
        <v>1</v>
      </c>
      <c r="P197" s="31">
        <v>1</v>
      </c>
      <c r="Q197" s="31">
        <v>1</v>
      </c>
      <c r="R197" s="31">
        <v>1</v>
      </c>
      <c r="S197" s="31">
        <v>1</v>
      </c>
      <c r="T197" s="31">
        <v>1</v>
      </c>
      <c r="U197" s="31">
        <v>1</v>
      </c>
      <c r="V197" s="31">
        <v>1</v>
      </c>
      <c r="W197" s="31">
        <v>1</v>
      </c>
      <c r="X197" s="31">
        <v>1</v>
      </c>
      <c r="Y197" s="31">
        <v>1</v>
      </c>
    </row>
    <row r="198" spans="4:25" ht="17.25" customHeight="1" x14ac:dyDescent="0.25">
      <c r="D198" s="32" t="s">
        <v>26</v>
      </c>
      <c r="E198" s="32" t="s">
        <v>27</v>
      </c>
      <c r="F198" s="33" t="s">
        <v>164</v>
      </c>
      <c r="G198" s="34" t="s">
        <v>163</v>
      </c>
      <c r="H198" s="32">
        <v>450</v>
      </c>
      <c r="I198" s="35" t="s">
        <v>129</v>
      </c>
      <c r="J198" s="35" t="s">
        <v>35</v>
      </c>
      <c r="K198" s="36">
        <f t="shared" si="135"/>
        <v>4.9999999999999992E-3</v>
      </c>
      <c r="L198" s="35" t="s">
        <v>36</v>
      </c>
      <c r="M198" s="37">
        <f>10*(5*6)/10^3</f>
        <v>0.3</v>
      </c>
      <c r="N198" s="38">
        <f>ROUND(0.5%*N197,4)</f>
        <v>5.0000000000000001E-3</v>
      </c>
      <c r="O198" s="39">
        <f t="shared" ref="O198:Y198" si="136">ROUND(0.5%*O197,4)</f>
        <v>5.0000000000000001E-3</v>
      </c>
      <c r="P198" s="39">
        <f t="shared" si="136"/>
        <v>5.0000000000000001E-3</v>
      </c>
      <c r="Q198" s="39">
        <f t="shared" si="136"/>
        <v>5.0000000000000001E-3</v>
      </c>
      <c r="R198" s="39">
        <f t="shared" si="136"/>
        <v>5.0000000000000001E-3</v>
      </c>
      <c r="S198" s="39">
        <f t="shared" si="136"/>
        <v>5.0000000000000001E-3</v>
      </c>
      <c r="T198" s="39">
        <f t="shared" si="136"/>
        <v>5.0000000000000001E-3</v>
      </c>
      <c r="U198" s="39">
        <f t="shared" si="136"/>
        <v>5.0000000000000001E-3</v>
      </c>
      <c r="V198" s="39">
        <f t="shared" si="136"/>
        <v>5.0000000000000001E-3</v>
      </c>
      <c r="W198" s="39">
        <f t="shared" si="136"/>
        <v>5.0000000000000001E-3</v>
      </c>
      <c r="X198" s="39">
        <f t="shared" si="136"/>
        <v>5.0000000000000001E-3</v>
      </c>
      <c r="Y198" s="39">
        <f t="shared" si="136"/>
        <v>5.0000000000000001E-3</v>
      </c>
    </row>
    <row r="199" spans="4:25" ht="17.25" customHeight="1" x14ac:dyDescent="0.25">
      <c r="D199" s="32" t="s">
        <v>26</v>
      </c>
      <c r="E199" s="32" t="s">
        <v>27</v>
      </c>
      <c r="F199" s="33" t="s">
        <v>164</v>
      </c>
      <c r="G199" s="34" t="s">
        <v>163</v>
      </c>
      <c r="H199" s="32">
        <v>450</v>
      </c>
      <c r="I199" s="35" t="s">
        <v>129</v>
      </c>
      <c r="J199" s="35" t="s">
        <v>35</v>
      </c>
      <c r="K199" s="36">
        <f t="shared" si="135"/>
        <v>0.60833333333333328</v>
      </c>
      <c r="L199" s="35" t="s">
        <v>37</v>
      </c>
      <c r="M199" s="37">
        <v>4.5</v>
      </c>
      <c r="N199" s="40">
        <f>ROUND($N$42*N197,2)</f>
        <v>0.2</v>
      </c>
      <c r="O199" s="41">
        <f>ROUND($O$42*O197,2)</f>
        <v>0.3</v>
      </c>
      <c r="P199" s="41">
        <f>ROUND($P$42*P197,2)</f>
        <v>0.4</v>
      </c>
      <c r="Q199" s="41">
        <f>ROUND($Q$42*Q197,2)</f>
        <v>0.5</v>
      </c>
      <c r="R199" s="41">
        <f>ROUND($R$42*R197,2)</f>
        <v>0.7</v>
      </c>
      <c r="S199" s="41">
        <f>ROUND($S$42*S197,2)</f>
        <v>0.8</v>
      </c>
      <c r="T199" s="41">
        <f>ROUND($T$42*T197,2)</f>
        <v>0.9</v>
      </c>
      <c r="U199" s="41">
        <f>ROUND($U$42*U197,2)</f>
        <v>0.9</v>
      </c>
      <c r="V199" s="41">
        <f>ROUND($V$42*V197,2)</f>
        <v>0.9</v>
      </c>
      <c r="W199" s="41">
        <f>ROUND($W$42*W197,2)</f>
        <v>0.7</v>
      </c>
      <c r="X199" s="41">
        <f>ROUND($X$42*X197,2)</f>
        <v>0.6</v>
      </c>
      <c r="Y199" s="41">
        <f>ROUND($Y$42*Y197,2)</f>
        <v>0.4</v>
      </c>
    </row>
    <row r="200" spans="4:25" ht="17.25" customHeight="1" x14ac:dyDescent="0.25">
      <c r="D200" s="32" t="s">
        <v>26</v>
      </c>
      <c r="E200" s="32" t="s">
        <v>27</v>
      </c>
      <c r="F200" s="33" t="s">
        <v>164</v>
      </c>
      <c r="G200" s="34" t="s">
        <v>163</v>
      </c>
      <c r="H200" s="32">
        <v>450</v>
      </c>
      <c r="I200" s="35" t="s">
        <v>129</v>
      </c>
      <c r="J200" s="35" t="s">
        <v>35</v>
      </c>
      <c r="K200" s="36">
        <f t="shared" si="135"/>
        <v>0.38666666666666666</v>
      </c>
      <c r="L200" s="35" t="s">
        <v>38</v>
      </c>
      <c r="M200" s="37">
        <v>4.5</v>
      </c>
      <c r="N200" s="40">
        <f>N197-SUM(N198:N199)</f>
        <v>0.79499999999999993</v>
      </c>
      <c r="O200" s="41">
        <f t="shared" ref="O200" si="137">O197-SUM(O198:O199)</f>
        <v>0.69500000000000006</v>
      </c>
      <c r="P200" s="41">
        <f t="shared" ref="P200:Y200" si="138">P197-SUM(P198:P199)</f>
        <v>0.59499999999999997</v>
      </c>
      <c r="Q200" s="41">
        <f t="shared" si="138"/>
        <v>0.495</v>
      </c>
      <c r="R200" s="41">
        <f t="shared" si="138"/>
        <v>0.29500000000000004</v>
      </c>
      <c r="S200" s="41">
        <f t="shared" si="138"/>
        <v>0.19499999999999995</v>
      </c>
      <c r="T200" s="41">
        <f t="shared" si="138"/>
        <v>9.4999999999999973E-2</v>
      </c>
      <c r="U200" s="41">
        <f t="shared" si="138"/>
        <v>9.4999999999999973E-2</v>
      </c>
      <c r="V200" s="41">
        <f t="shared" si="138"/>
        <v>9.4999999999999973E-2</v>
      </c>
      <c r="W200" s="41">
        <f t="shared" si="138"/>
        <v>0.29500000000000004</v>
      </c>
      <c r="X200" s="41">
        <f t="shared" si="138"/>
        <v>0.39500000000000002</v>
      </c>
      <c r="Y200" s="41">
        <f t="shared" si="138"/>
        <v>0.59499999999999997</v>
      </c>
    </row>
    <row r="201" spans="4:25" ht="17.25" customHeight="1" x14ac:dyDescent="0.25">
      <c r="D201" s="23" t="s">
        <v>26</v>
      </c>
      <c r="E201" s="23" t="s">
        <v>27</v>
      </c>
      <c r="F201" s="24" t="s">
        <v>165</v>
      </c>
      <c r="G201" s="25" t="s">
        <v>163</v>
      </c>
      <c r="H201" s="23">
        <v>540</v>
      </c>
      <c r="I201" s="26" t="s">
        <v>131</v>
      </c>
      <c r="J201" s="26" t="s">
        <v>34</v>
      </c>
      <c r="K201" s="27">
        <f t="shared" si="135"/>
        <v>0.14999999999999997</v>
      </c>
      <c r="L201" s="28" t="s">
        <v>28</v>
      </c>
      <c r="M201" s="29" t="s">
        <v>28</v>
      </c>
      <c r="N201" s="30">
        <v>0.15</v>
      </c>
      <c r="O201" s="31">
        <v>0.15</v>
      </c>
      <c r="P201" s="31">
        <v>0.15</v>
      </c>
      <c r="Q201" s="31">
        <v>0.15</v>
      </c>
      <c r="R201" s="31">
        <v>0.15</v>
      </c>
      <c r="S201" s="31">
        <v>0.15</v>
      </c>
      <c r="T201" s="31">
        <v>0.15</v>
      </c>
      <c r="U201" s="31">
        <v>0.15</v>
      </c>
      <c r="V201" s="31">
        <v>0.15</v>
      </c>
      <c r="W201" s="31">
        <v>0.15</v>
      </c>
      <c r="X201" s="31">
        <v>0.15</v>
      </c>
      <c r="Y201" s="31">
        <v>0.15</v>
      </c>
    </row>
    <row r="202" spans="4:25" ht="17.25" customHeight="1" x14ac:dyDescent="0.25">
      <c r="D202" s="32" t="s">
        <v>26</v>
      </c>
      <c r="E202" s="32" t="s">
        <v>27</v>
      </c>
      <c r="F202" s="33" t="s">
        <v>165</v>
      </c>
      <c r="G202" s="34" t="s">
        <v>163</v>
      </c>
      <c r="H202" s="32">
        <v>540</v>
      </c>
      <c r="I202" s="35" t="s">
        <v>131</v>
      </c>
      <c r="J202" s="35" t="s">
        <v>35</v>
      </c>
      <c r="K202" s="36">
        <f t="shared" si="135"/>
        <v>0.14999999999999997</v>
      </c>
      <c r="L202" s="85" t="s">
        <v>50</v>
      </c>
      <c r="M202" s="37">
        <v>2</v>
      </c>
      <c r="N202" s="44">
        <f>N201</f>
        <v>0.15</v>
      </c>
      <c r="O202" s="39">
        <f t="shared" ref="O202:Y202" si="139">O201</f>
        <v>0.15</v>
      </c>
      <c r="P202" s="39">
        <f t="shared" si="139"/>
        <v>0.15</v>
      </c>
      <c r="Q202" s="39">
        <f t="shared" si="139"/>
        <v>0.15</v>
      </c>
      <c r="R202" s="39">
        <f t="shared" si="139"/>
        <v>0.15</v>
      </c>
      <c r="S202" s="39">
        <f t="shared" si="139"/>
        <v>0.15</v>
      </c>
      <c r="T202" s="39">
        <f t="shared" si="139"/>
        <v>0.15</v>
      </c>
      <c r="U202" s="39">
        <f t="shared" si="139"/>
        <v>0.15</v>
      </c>
      <c r="V202" s="39">
        <f t="shared" si="139"/>
        <v>0.15</v>
      </c>
      <c r="W202" s="39">
        <f t="shared" si="139"/>
        <v>0.15</v>
      </c>
      <c r="X202" s="39">
        <f t="shared" si="139"/>
        <v>0.15</v>
      </c>
      <c r="Y202" s="39">
        <f t="shared" si="139"/>
        <v>0.15</v>
      </c>
    </row>
    <row r="203" spans="4:25" ht="17.25" customHeight="1" x14ac:dyDescent="0.25">
      <c r="D203" s="23" t="s">
        <v>26</v>
      </c>
      <c r="E203" s="23" t="s">
        <v>27</v>
      </c>
      <c r="F203" s="24" t="s">
        <v>166</v>
      </c>
      <c r="G203" s="25" t="s">
        <v>163</v>
      </c>
      <c r="H203" s="23">
        <v>540</v>
      </c>
      <c r="I203" s="26" t="s">
        <v>139</v>
      </c>
      <c r="J203" s="26" t="s">
        <v>34</v>
      </c>
      <c r="K203" s="27">
        <f t="shared" si="135"/>
        <v>0.19999999999999998</v>
      </c>
      <c r="L203" s="28" t="s">
        <v>28</v>
      </c>
      <c r="M203" s="29" t="s">
        <v>28</v>
      </c>
      <c r="N203" s="30">
        <v>0.2</v>
      </c>
      <c r="O203" s="31">
        <v>0.2</v>
      </c>
      <c r="P203" s="31">
        <v>0.2</v>
      </c>
      <c r="Q203" s="31">
        <v>0.2</v>
      </c>
      <c r="R203" s="31">
        <v>0.2</v>
      </c>
      <c r="S203" s="31">
        <v>0.2</v>
      </c>
      <c r="T203" s="31">
        <v>0.2</v>
      </c>
      <c r="U203" s="31">
        <v>0.2</v>
      </c>
      <c r="V203" s="31">
        <v>0.2</v>
      </c>
      <c r="W203" s="31">
        <v>0.2</v>
      </c>
      <c r="X203" s="31">
        <v>0.2</v>
      </c>
      <c r="Y203" s="31">
        <v>0.2</v>
      </c>
    </row>
    <row r="204" spans="4:25" ht="17.25" customHeight="1" x14ac:dyDescent="0.25">
      <c r="D204" s="32" t="s">
        <v>26</v>
      </c>
      <c r="E204" s="32" t="s">
        <v>27</v>
      </c>
      <c r="F204" s="33" t="s">
        <v>166</v>
      </c>
      <c r="G204" s="34" t="s">
        <v>163</v>
      </c>
      <c r="H204" s="32">
        <v>540</v>
      </c>
      <c r="I204" s="35" t="s">
        <v>139</v>
      </c>
      <c r="J204" s="35" t="s">
        <v>35</v>
      </c>
      <c r="K204" s="36">
        <f t="shared" si="135"/>
        <v>2.8333333333333339E-2</v>
      </c>
      <c r="L204" s="35" t="s">
        <v>167</v>
      </c>
      <c r="M204" s="37">
        <v>600</v>
      </c>
      <c r="N204" s="44">
        <f>N205</f>
        <v>0.01</v>
      </c>
      <c r="O204" s="39">
        <f t="shared" ref="O204:Y204" si="140">IF(O203-SUM(O205:O212)&lt;0,0,O203-SUM(O205:O212))</f>
        <v>0.03</v>
      </c>
      <c r="P204" s="39">
        <f t="shared" si="140"/>
        <v>0.03</v>
      </c>
      <c r="Q204" s="39">
        <f t="shared" si="140"/>
        <v>0.03</v>
      </c>
      <c r="R204" s="39">
        <f t="shared" si="140"/>
        <v>0.03</v>
      </c>
      <c r="S204" s="39">
        <f t="shared" si="140"/>
        <v>0.03</v>
      </c>
      <c r="T204" s="39">
        <f t="shared" si="140"/>
        <v>0.03</v>
      </c>
      <c r="U204" s="39">
        <f t="shared" si="140"/>
        <v>0.03</v>
      </c>
      <c r="V204" s="39">
        <f t="shared" si="140"/>
        <v>0.03</v>
      </c>
      <c r="W204" s="39">
        <f t="shared" si="140"/>
        <v>0.03</v>
      </c>
      <c r="X204" s="39">
        <f t="shared" si="140"/>
        <v>0.03</v>
      </c>
      <c r="Y204" s="39">
        <f t="shared" si="140"/>
        <v>0.03</v>
      </c>
    </row>
    <row r="205" spans="4:25" ht="17.25" customHeight="1" x14ac:dyDescent="0.25">
      <c r="D205" s="32" t="s">
        <v>26</v>
      </c>
      <c r="E205" s="32" t="s">
        <v>27</v>
      </c>
      <c r="F205" s="33" t="s">
        <v>166</v>
      </c>
      <c r="G205" s="34" t="s">
        <v>163</v>
      </c>
      <c r="H205" s="32">
        <v>540</v>
      </c>
      <c r="I205" s="35" t="s">
        <v>139</v>
      </c>
      <c r="J205" s="35" t="s">
        <v>35</v>
      </c>
      <c r="K205" s="36">
        <f t="shared" si="135"/>
        <v>9.9999999999999985E-3</v>
      </c>
      <c r="L205" s="35" t="s">
        <v>168</v>
      </c>
      <c r="M205" s="37">
        <v>200</v>
      </c>
      <c r="N205" s="44">
        <f>ROUND(N203*5%,2)</f>
        <v>0.01</v>
      </c>
      <c r="O205" s="39">
        <f t="shared" ref="O205:Y205" si="141">ROUND(O203*5%,2)</f>
        <v>0.01</v>
      </c>
      <c r="P205" s="39">
        <f t="shared" si="141"/>
        <v>0.01</v>
      </c>
      <c r="Q205" s="39">
        <f t="shared" si="141"/>
        <v>0.01</v>
      </c>
      <c r="R205" s="39">
        <f t="shared" si="141"/>
        <v>0.01</v>
      </c>
      <c r="S205" s="39">
        <f t="shared" si="141"/>
        <v>0.01</v>
      </c>
      <c r="T205" s="39">
        <f t="shared" si="141"/>
        <v>0.01</v>
      </c>
      <c r="U205" s="39">
        <f t="shared" si="141"/>
        <v>0.01</v>
      </c>
      <c r="V205" s="39">
        <f t="shared" si="141"/>
        <v>0.01</v>
      </c>
      <c r="W205" s="39">
        <f t="shared" si="141"/>
        <v>0.01</v>
      </c>
      <c r="X205" s="39">
        <f t="shared" si="141"/>
        <v>0.01</v>
      </c>
      <c r="Y205" s="39">
        <f t="shared" si="141"/>
        <v>0.01</v>
      </c>
    </row>
    <row r="206" spans="4:25" ht="17.25" customHeight="1" x14ac:dyDescent="0.25">
      <c r="D206" s="32" t="s">
        <v>26</v>
      </c>
      <c r="E206" s="32" t="s">
        <v>27</v>
      </c>
      <c r="F206" s="33" t="s">
        <v>166</v>
      </c>
      <c r="G206" s="34" t="s">
        <v>163</v>
      </c>
      <c r="H206" s="32">
        <v>540</v>
      </c>
      <c r="I206" s="35" t="s">
        <v>139</v>
      </c>
      <c r="J206" s="35" t="s">
        <v>35</v>
      </c>
      <c r="K206" s="36">
        <f t="shared" si="135"/>
        <v>7.9999999999999988E-2</v>
      </c>
      <c r="L206" s="35" t="s">
        <v>169</v>
      </c>
      <c r="M206" s="37">
        <v>125</v>
      </c>
      <c r="N206" s="44">
        <f>ROUND(N203*40%,2)</f>
        <v>0.08</v>
      </c>
      <c r="O206" s="39">
        <f t="shared" ref="O206:Y206" si="142">ROUND(O203*40%,2)</f>
        <v>0.08</v>
      </c>
      <c r="P206" s="39">
        <f t="shared" si="142"/>
        <v>0.08</v>
      </c>
      <c r="Q206" s="39">
        <f t="shared" si="142"/>
        <v>0.08</v>
      </c>
      <c r="R206" s="39">
        <f t="shared" si="142"/>
        <v>0.08</v>
      </c>
      <c r="S206" s="39">
        <f t="shared" si="142"/>
        <v>0.08</v>
      </c>
      <c r="T206" s="39">
        <f t="shared" si="142"/>
        <v>0.08</v>
      </c>
      <c r="U206" s="39">
        <f t="shared" si="142"/>
        <v>0.08</v>
      </c>
      <c r="V206" s="39">
        <f t="shared" si="142"/>
        <v>0.08</v>
      </c>
      <c r="W206" s="39">
        <f t="shared" si="142"/>
        <v>0.08</v>
      </c>
      <c r="X206" s="39">
        <f t="shared" si="142"/>
        <v>0.08</v>
      </c>
      <c r="Y206" s="39">
        <f t="shared" si="142"/>
        <v>0.08</v>
      </c>
    </row>
    <row r="207" spans="4:25" ht="17.25" customHeight="1" x14ac:dyDescent="0.25">
      <c r="D207" s="32" t="s">
        <v>26</v>
      </c>
      <c r="E207" s="32" t="s">
        <v>27</v>
      </c>
      <c r="F207" s="33" t="s">
        <v>166</v>
      </c>
      <c r="G207" s="34" t="s">
        <v>163</v>
      </c>
      <c r="H207" s="32">
        <v>540</v>
      </c>
      <c r="I207" s="35" t="s">
        <v>139</v>
      </c>
      <c r="J207" s="35" t="s">
        <v>35</v>
      </c>
      <c r="K207" s="36">
        <f>IFERROR(AVERAGE(N207:Y207),"n/a")</f>
        <v>6.0000000000000019E-2</v>
      </c>
      <c r="L207" s="91" t="s">
        <v>140</v>
      </c>
      <c r="M207" s="92">
        <v>220</v>
      </c>
      <c r="N207" s="128">
        <f>ROUND(N203*30%,2)</f>
        <v>0.06</v>
      </c>
      <c r="O207" s="129">
        <f t="shared" ref="O207:Y207" si="143">ROUND(O203*30%,2)</f>
        <v>0.06</v>
      </c>
      <c r="P207" s="129">
        <f t="shared" si="143"/>
        <v>0.06</v>
      </c>
      <c r="Q207" s="129">
        <f t="shared" si="143"/>
        <v>0.06</v>
      </c>
      <c r="R207" s="129">
        <f t="shared" si="143"/>
        <v>0.06</v>
      </c>
      <c r="S207" s="129">
        <f t="shared" si="143"/>
        <v>0.06</v>
      </c>
      <c r="T207" s="129">
        <f t="shared" si="143"/>
        <v>0.06</v>
      </c>
      <c r="U207" s="129">
        <f t="shared" si="143"/>
        <v>0.06</v>
      </c>
      <c r="V207" s="129">
        <f t="shared" si="143"/>
        <v>0.06</v>
      </c>
      <c r="W207" s="129">
        <f t="shared" si="143"/>
        <v>0.06</v>
      </c>
      <c r="X207" s="129">
        <f t="shared" si="143"/>
        <v>0.06</v>
      </c>
      <c r="Y207" s="129">
        <f t="shared" si="143"/>
        <v>0.06</v>
      </c>
    </row>
    <row r="208" spans="4:25" ht="17.25" customHeight="1" x14ac:dyDescent="0.25">
      <c r="D208" s="32" t="s">
        <v>26</v>
      </c>
      <c r="E208" s="32" t="s">
        <v>27</v>
      </c>
      <c r="F208" s="33" t="s">
        <v>166</v>
      </c>
      <c r="G208" s="34" t="s">
        <v>163</v>
      </c>
      <c r="H208" s="32">
        <v>540</v>
      </c>
      <c r="I208" s="35" t="s">
        <v>139</v>
      </c>
      <c r="J208" s="35" t="s">
        <v>35</v>
      </c>
      <c r="K208" s="36">
        <f>IFERROR(AVERAGE(N208:Y208),"n/a")</f>
        <v>9.9999999999999985E-3</v>
      </c>
      <c r="L208" s="91" t="s">
        <v>141</v>
      </c>
      <c r="M208" s="92">
        <v>220</v>
      </c>
      <c r="N208" s="128">
        <f>ROUND(N203*5%,2)</f>
        <v>0.01</v>
      </c>
      <c r="O208" s="129">
        <f t="shared" ref="O208:Y208" si="144">ROUND(O203*5%,2)</f>
        <v>0.01</v>
      </c>
      <c r="P208" s="129">
        <f t="shared" si="144"/>
        <v>0.01</v>
      </c>
      <c r="Q208" s="129">
        <f t="shared" si="144"/>
        <v>0.01</v>
      </c>
      <c r="R208" s="129">
        <f t="shared" si="144"/>
        <v>0.01</v>
      </c>
      <c r="S208" s="129">
        <f t="shared" si="144"/>
        <v>0.01</v>
      </c>
      <c r="T208" s="129">
        <f t="shared" si="144"/>
        <v>0.01</v>
      </c>
      <c r="U208" s="129">
        <f t="shared" si="144"/>
        <v>0.01</v>
      </c>
      <c r="V208" s="129">
        <f t="shared" si="144"/>
        <v>0.01</v>
      </c>
      <c r="W208" s="129">
        <f t="shared" si="144"/>
        <v>0.01</v>
      </c>
      <c r="X208" s="129">
        <f t="shared" si="144"/>
        <v>0.01</v>
      </c>
      <c r="Y208" s="129">
        <f t="shared" si="144"/>
        <v>0.01</v>
      </c>
    </row>
    <row r="209" spans="4:25" ht="17.25" customHeight="1" x14ac:dyDescent="0.25">
      <c r="D209" s="32" t="s">
        <v>26</v>
      </c>
      <c r="E209" s="32" t="s">
        <v>27</v>
      </c>
      <c r="F209" s="33" t="s">
        <v>166</v>
      </c>
      <c r="G209" s="34" t="s">
        <v>163</v>
      </c>
      <c r="H209" s="32">
        <v>540</v>
      </c>
      <c r="I209" s="35" t="s">
        <v>139</v>
      </c>
      <c r="J209" s="35" t="s">
        <v>35</v>
      </c>
      <c r="K209" s="36">
        <f>IFERROR(AVERAGE(N209:Y209),"n/a")</f>
        <v>9.9999999999999985E-3</v>
      </c>
      <c r="L209" s="91" t="s">
        <v>142</v>
      </c>
      <c r="M209" s="92">
        <v>170</v>
      </c>
      <c r="N209" s="128">
        <f>ROUND(N203*5%,2)</f>
        <v>0.01</v>
      </c>
      <c r="O209" s="129">
        <f t="shared" ref="O209:Y209" si="145">ROUND(O203*5%,2)</f>
        <v>0.01</v>
      </c>
      <c r="P209" s="129">
        <f t="shared" si="145"/>
        <v>0.01</v>
      </c>
      <c r="Q209" s="129">
        <f t="shared" si="145"/>
        <v>0.01</v>
      </c>
      <c r="R209" s="129">
        <f t="shared" si="145"/>
        <v>0.01</v>
      </c>
      <c r="S209" s="129">
        <f t="shared" si="145"/>
        <v>0.01</v>
      </c>
      <c r="T209" s="129">
        <f t="shared" si="145"/>
        <v>0.01</v>
      </c>
      <c r="U209" s="129">
        <f t="shared" si="145"/>
        <v>0.01</v>
      </c>
      <c r="V209" s="129">
        <f t="shared" si="145"/>
        <v>0.01</v>
      </c>
      <c r="W209" s="129">
        <f t="shared" si="145"/>
        <v>0.01</v>
      </c>
      <c r="X209" s="129">
        <f t="shared" si="145"/>
        <v>0.01</v>
      </c>
      <c r="Y209" s="129">
        <f t="shared" si="145"/>
        <v>0.01</v>
      </c>
    </row>
    <row r="210" spans="4:25" ht="17.25" customHeight="1" x14ac:dyDescent="0.25">
      <c r="D210" s="32" t="s">
        <v>26</v>
      </c>
      <c r="E210" s="32" t="s">
        <v>27</v>
      </c>
      <c r="F210" s="33" t="s">
        <v>166</v>
      </c>
      <c r="G210" s="34" t="s">
        <v>163</v>
      </c>
      <c r="H210" s="32">
        <v>540</v>
      </c>
      <c r="I210" s="35" t="s">
        <v>139</v>
      </c>
      <c r="J210" s="35" t="s">
        <v>35</v>
      </c>
      <c r="K210" s="36">
        <f t="shared" si="135"/>
        <v>0</v>
      </c>
      <c r="L210" s="35" t="s">
        <v>143</v>
      </c>
      <c r="M210" s="37">
        <f>591/2</f>
        <v>295.5</v>
      </c>
      <c r="N210" s="130">
        <v>0</v>
      </c>
      <c r="O210" s="131">
        <v>0</v>
      </c>
      <c r="P210" s="131">
        <v>0</v>
      </c>
      <c r="Q210" s="131">
        <v>0</v>
      </c>
      <c r="R210" s="131">
        <v>0</v>
      </c>
      <c r="S210" s="131">
        <v>0</v>
      </c>
      <c r="T210" s="131">
        <v>0</v>
      </c>
      <c r="U210" s="131">
        <v>0</v>
      </c>
      <c r="V210" s="131">
        <v>0</v>
      </c>
      <c r="W210" s="131">
        <v>0</v>
      </c>
      <c r="X210" s="131">
        <v>0</v>
      </c>
      <c r="Y210" s="131">
        <v>0</v>
      </c>
    </row>
    <row r="211" spans="4:25" ht="17.25" customHeight="1" x14ac:dyDescent="0.25">
      <c r="D211" s="32" t="s">
        <v>26</v>
      </c>
      <c r="E211" s="32" t="s">
        <v>27</v>
      </c>
      <c r="F211" s="33" t="s">
        <v>166</v>
      </c>
      <c r="G211" s="34" t="s">
        <v>163</v>
      </c>
      <c r="H211" s="32">
        <v>540</v>
      </c>
      <c r="I211" s="35" t="s">
        <v>139</v>
      </c>
      <c r="J211" s="35" t="s">
        <v>35</v>
      </c>
      <c r="K211" s="36">
        <f t="shared" si="135"/>
        <v>0</v>
      </c>
      <c r="L211" s="35" t="s">
        <v>144</v>
      </c>
      <c r="M211" s="37">
        <v>200</v>
      </c>
      <c r="N211" s="130">
        <v>0</v>
      </c>
      <c r="O211" s="131">
        <v>0</v>
      </c>
      <c r="P211" s="131">
        <v>0</v>
      </c>
      <c r="Q211" s="131">
        <v>0</v>
      </c>
      <c r="R211" s="131">
        <v>0</v>
      </c>
      <c r="S211" s="131">
        <v>0</v>
      </c>
      <c r="T211" s="131">
        <v>0</v>
      </c>
      <c r="U211" s="131">
        <v>0</v>
      </c>
      <c r="V211" s="131">
        <v>0</v>
      </c>
      <c r="W211" s="131">
        <v>0</v>
      </c>
      <c r="X211" s="131">
        <v>0</v>
      </c>
      <c r="Y211" s="131">
        <v>0</v>
      </c>
    </row>
    <row r="212" spans="4:25" ht="17.25" customHeight="1" x14ac:dyDescent="0.25">
      <c r="D212" s="32" t="s">
        <v>26</v>
      </c>
      <c r="E212" s="32" t="s">
        <v>27</v>
      </c>
      <c r="F212" s="33" t="s">
        <v>166</v>
      </c>
      <c r="G212" s="34" t="s">
        <v>163</v>
      </c>
      <c r="H212" s="32">
        <v>540</v>
      </c>
      <c r="I212" s="35" t="s">
        <v>139</v>
      </c>
      <c r="J212" s="35" t="s">
        <v>35</v>
      </c>
      <c r="K212" s="36">
        <f t="shared" si="135"/>
        <v>0</v>
      </c>
      <c r="L212" s="35" t="s">
        <v>145</v>
      </c>
      <c r="M212" s="37">
        <v>200</v>
      </c>
      <c r="N212" s="130">
        <v>0</v>
      </c>
      <c r="O212" s="131">
        <v>0</v>
      </c>
      <c r="P212" s="131">
        <v>0</v>
      </c>
      <c r="Q212" s="131">
        <v>0</v>
      </c>
      <c r="R212" s="131">
        <v>0</v>
      </c>
      <c r="S212" s="131">
        <v>0</v>
      </c>
      <c r="T212" s="131">
        <v>0</v>
      </c>
      <c r="U212" s="131">
        <v>0</v>
      </c>
      <c r="V212" s="131">
        <v>0</v>
      </c>
      <c r="W212" s="131">
        <v>0</v>
      </c>
      <c r="X212" s="131">
        <v>0</v>
      </c>
      <c r="Y212" s="131">
        <v>0</v>
      </c>
    </row>
    <row r="213" spans="4:25" ht="17.25" customHeight="1" x14ac:dyDescent="0.25">
      <c r="D213" s="23" t="s">
        <v>26</v>
      </c>
      <c r="E213" s="23" t="s">
        <v>27</v>
      </c>
      <c r="F213" s="24" t="s">
        <v>170</v>
      </c>
      <c r="G213" s="25" t="s">
        <v>163</v>
      </c>
      <c r="H213" s="23">
        <v>540</v>
      </c>
      <c r="I213" s="26" t="s">
        <v>171</v>
      </c>
      <c r="J213" s="26" t="s">
        <v>34</v>
      </c>
      <c r="K213" s="27">
        <f>IFERROR(AVERAGE(N213:Y213),"n/a")</f>
        <v>0.5</v>
      </c>
      <c r="L213" s="28" t="s">
        <v>28</v>
      </c>
      <c r="M213" s="29" t="s">
        <v>28</v>
      </c>
      <c r="N213" s="30">
        <v>0.5</v>
      </c>
      <c r="O213" s="31">
        <v>0.5</v>
      </c>
      <c r="P213" s="31">
        <v>0.5</v>
      </c>
      <c r="Q213" s="31">
        <v>0.5</v>
      </c>
      <c r="R213" s="31">
        <v>0.5</v>
      </c>
      <c r="S213" s="31">
        <v>0.5</v>
      </c>
      <c r="T213" s="31">
        <v>0.5</v>
      </c>
      <c r="U213" s="31">
        <v>0.5</v>
      </c>
      <c r="V213" s="31">
        <v>0.5</v>
      </c>
      <c r="W213" s="31">
        <v>0.5</v>
      </c>
      <c r="X213" s="31">
        <v>0.5</v>
      </c>
      <c r="Y213" s="31">
        <v>0.5</v>
      </c>
    </row>
    <row r="214" spans="4:25" ht="17.25" customHeight="1" x14ac:dyDescent="0.25">
      <c r="D214" s="32" t="s">
        <v>26</v>
      </c>
      <c r="E214" s="32" t="s">
        <v>27</v>
      </c>
      <c r="F214" s="33" t="s">
        <v>170</v>
      </c>
      <c r="G214" s="34" t="s">
        <v>163</v>
      </c>
      <c r="H214" s="32">
        <v>540</v>
      </c>
      <c r="I214" s="35" t="s">
        <v>171</v>
      </c>
      <c r="J214" s="35" t="s">
        <v>35</v>
      </c>
      <c r="K214" s="36">
        <f>IFERROR(AVERAGE(N214:Y214),"n/a")</f>
        <v>0.5</v>
      </c>
      <c r="L214" s="85" t="s">
        <v>54</v>
      </c>
      <c r="M214" s="37">
        <v>2.5</v>
      </c>
      <c r="N214" s="44">
        <f>N213</f>
        <v>0.5</v>
      </c>
      <c r="O214" s="39">
        <f t="shared" ref="O214:Y214" si="146">O213</f>
        <v>0.5</v>
      </c>
      <c r="P214" s="39">
        <f t="shared" si="146"/>
        <v>0.5</v>
      </c>
      <c r="Q214" s="39">
        <f t="shared" si="146"/>
        <v>0.5</v>
      </c>
      <c r="R214" s="39">
        <f t="shared" si="146"/>
        <v>0.5</v>
      </c>
      <c r="S214" s="39">
        <f t="shared" si="146"/>
        <v>0.5</v>
      </c>
      <c r="T214" s="39">
        <f t="shared" si="146"/>
        <v>0.5</v>
      </c>
      <c r="U214" s="39">
        <f t="shared" si="146"/>
        <v>0.5</v>
      </c>
      <c r="V214" s="39">
        <f t="shared" si="146"/>
        <v>0.5</v>
      </c>
      <c r="W214" s="39">
        <f t="shared" si="146"/>
        <v>0.5</v>
      </c>
      <c r="X214" s="39">
        <f t="shared" si="146"/>
        <v>0.5</v>
      </c>
      <c r="Y214" s="39">
        <f t="shared" si="146"/>
        <v>0.5</v>
      </c>
    </row>
    <row r="215" spans="4:25" ht="17.25" customHeight="1" x14ac:dyDescent="0.25">
      <c r="D215" s="139" t="s">
        <v>26</v>
      </c>
      <c r="E215" s="139" t="s">
        <v>27</v>
      </c>
      <c r="F215" s="140" t="s">
        <v>28</v>
      </c>
      <c r="G215" s="141" t="s">
        <v>172</v>
      </c>
      <c r="H215" s="139" t="s">
        <v>28</v>
      </c>
      <c r="I215" s="142" t="s">
        <v>28</v>
      </c>
      <c r="J215" s="142" t="s">
        <v>28</v>
      </c>
      <c r="K215" s="143" t="str">
        <f t="shared" si="135"/>
        <v>n/a</v>
      </c>
      <c r="L215" s="142" t="s">
        <v>28</v>
      </c>
      <c r="M215" s="144" t="s">
        <v>28</v>
      </c>
      <c r="N215" s="145" t="s">
        <v>28</v>
      </c>
      <c r="O215" s="143" t="s">
        <v>28</v>
      </c>
      <c r="P215" s="143" t="s">
        <v>28</v>
      </c>
      <c r="Q215" s="143" t="s">
        <v>28</v>
      </c>
      <c r="R215" s="143" t="s">
        <v>28</v>
      </c>
      <c r="S215" s="143" t="s">
        <v>28</v>
      </c>
      <c r="T215" s="143" t="s">
        <v>28</v>
      </c>
      <c r="U215" s="143" t="s">
        <v>28</v>
      </c>
      <c r="V215" s="143" t="s">
        <v>28</v>
      </c>
      <c r="W215" s="143" t="s">
        <v>28</v>
      </c>
      <c r="X215" s="143" t="s">
        <v>28</v>
      </c>
      <c r="Y215" s="143" t="s">
        <v>28</v>
      </c>
    </row>
    <row r="216" spans="4:25" ht="17.25" customHeight="1" x14ac:dyDescent="0.25">
      <c r="D216" s="23" t="s">
        <v>26</v>
      </c>
      <c r="E216" s="23" t="s">
        <v>27</v>
      </c>
      <c r="F216" s="24" t="s">
        <v>173</v>
      </c>
      <c r="G216" s="25" t="s">
        <v>163</v>
      </c>
      <c r="H216" s="23">
        <v>550</v>
      </c>
      <c r="I216" s="26" t="s">
        <v>155</v>
      </c>
      <c r="J216" s="26" t="s">
        <v>34</v>
      </c>
      <c r="K216" s="27">
        <f t="shared" si="135"/>
        <v>7.5000000000000011E-2</v>
      </c>
      <c r="L216" s="28" t="s">
        <v>28</v>
      </c>
      <c r="M216" s="29" t="s">
        <v>28</v>
      </c>
      <c r="N216" s="30">
        <v>0.05</v>
      </c>
      <c r="O216" s="31">
        <v>0.05</v>
      </c>
      <c r="P216" s="31">
        <v>0.05</v>
      </c>
      <c r="Q216" s="31">
        <v>0.05</v>
      </c>
      <c r="R216" s="31">
        <v>0.06</v>
      </c>
      <c r="S216" s="31">
        <v>7.0000000000000007E-2</v>
      </c>
      <c r="T216" s="31">
        <v>0.11</v>
      </c>
      <c r="U216" s="31">
        <v>0.18</v>
      </c>
      <c r="V216" s="31">
        <v>0.11</v>
      </c>
      <c r="W216" s="31">
        <v>7.0000000000000007E-2</v>
      </c>
      <c r="X216" s="31">
        <v>0.05</v>
      </c>
      <c r="Y216" s="31">
        <v>0.05</v>
      </c>
    </row>
    <row r="217" spans="4:25" ht="17.25" customHeight="1" x14ac:dyDescent="0.25">
      <c r="D217" s="32" t="s">
        <v>26</v>
      </c>
      <c r="E217" s="32" t="s">
        <v>27</v>
      </c>
      <c r="F217" s="33" t="s">
        <v>173</v>
      </c>
      <c r="G217" s="34" t="s">
        <v>163</v>
      </c>
      <c r="H217" s="32">
        <v>550</v>
      </c>
      <c r="I217" s="35" t="s">
        <v>155</v>
      </c>
      <c r="J217" s="35" t="s">
        <v>35</v>
      </c>
      <c r="K217" s="36">
        <f t="shared" si="135"/>
        <v>5.5833333333333346E-2</v>
      </c>
      <c r="L217" s="35" t="s">
        <v>156</v>
      </c>
      <c r="M217" s="37">
        <v>0.12</v>
      </c>
      <c r="N217" s="44">
        <f>ROUND(N216*0.7,2)</f>
        <v>0.04</v>
      </c>
      <c r="O217" s="39">
        <f t="shared" ref="O217:Y217" si="147">ROUND(O216*0.7,2)</f>
        <v>0.04</v>
      </c>
      <c r="P217" s="39">
        <f t="shared" si="147"/>
        <v>0.04</v>
      </c>
      <c r="Q217" s="39">
        <f t="shared" si="147"/>
        <v>0.04</v>
      </c>
      <c r="R217" s="39">
        <f t="shared" si="147"/>
        <v>0.04</v>
      </c>
      <c r="S217" s="39">
        <f t="shared" si="147"/>
        <v>0.05</v>
      </c>
      <c r="T217" s="39">
        <f t="shared" si="147"/>
        <v>0.08</v>
      </c>
      <c r="U217" s="39">
        <f t="shared" si="147"/>
        <v>0.13</v>
      </c>
      <c r="V217" s="39">
        <f t="shared" si="147"/>
        <v>0.08</v>
      </c>
      <c r="W217" s="39">
        <f t="shared" si="147"/>
        <v>0.05</v>
      </c>
      <c r="X217" s="39">
        <f t="shared" si="147"/>
        <v>0.04</v>
      </c>
      <c r="Y217" s="39">
        <f t="shared" si="147"/>
        <v>0.04</v>
      </c>
    </row>
    <row r="218" spans="4:25" ht="17.25" customHeight="1" x14ac:dyDescent="0.25">
      <c r="D218" s="32" t="s">
        <v>26</v>
      </c>
      <c r="E218" s="32" t="s">
        <v>27</v>
      </c>
      <c r="F218" s="33" t="s">
        <v>173</v>
      </c>
      <c r="G218" s="34" t="s">
        <v>163</v>
      </c>
      <c r="H218" s="32">
        <v>550</v>
      </c>
      <c r="I218" s="35" t="s">
        <v>155</v>
      </c>
      <c r="J218" s="35" t="s">
        <v>35</v>
      </c>
      <c r="K218" s="36">
        <f t="shared" si="135"/>
        <v>1.9166666666666669E-2</v>
      </c>
      <c r="L218" s="35" t="s">
        <v>157</v>
      </c>
      <c r="M218" s="37">
        <v>0.75</v>
      </c>
      <c r="N218" s="44">
        <f>N216-N217</f>
        <v>1.0000000000000002E-2</v>
      </c>
      <c r="O218" s="39">
        <f t="shared" ref="O218:Y218" si="148">O216-O217</f>
        <v>1.0000000000000002E-2</v>
      </c>
      <c r="P218" s="39">
        <f t="shared" si="148"/>
        <v>1.0000000000000002E-2</v>
      </c>
      <c r="Q218" s="39">
        <f t="shared" si="148"/>
        <v>1.0000000000000002E-2</v>
      </c>
      <c r="R218" s="39">
        <f t="shared" si="148"/>
        <v>1.9999999999999997E-2</v>
      </c>
      <c r="S218" s="39">
        <f t="shared" si="148"/>
        <v>2.0000000000000004E-2</v>
      </c>
      <c r="T218" s="39">
        <f t="shared" si="148"/>
        <v>0.03</v>
      </c>
      <c r="U218" s="39">
        <f t="shared" si="148"/>
        <v>4.9999999999999989E-2</v>
      </c>
      <c r="V218" s="39">
        <f t="shared" si="148"/>
        <v>0.03</v>
      </c>
      <c r="W218" s="39">
        <f t="shared" si="148"/>
        <v>2.0000000000000004E-2</v>
      </c>
      <c r="X218" s="39">
        <f t="shared" si="148"/>
        <v>1.0000000000000002E-2</v>
      </c>
      <c r="Y218" s="39">
        <f t="shared" si="148"/>
        <v>1.0000000000000002E-2</v>
      </c>
    </row>
    <row r="219" spans="4:25" ht="17.25" customHeight="1" x14ac:dyDescent="0.25">
      <c r="D219" s="32" t="s">
        <v>26</v>
      </c>
      <c r="E219" s="32" t="s">
        <v>27</v>
      </c>
      <c r="F219" s="33" t="s">
        <v>173</v>
      </c>
      <c r="G219" s="34" t="s">
        <v>163</v>
      </c>
      <c r="H219" s="32">
        <v>550</v>
      </c>
      <c r="I219" s="35" t="s">
        <v>155</v>
      </c>
      <c r="J219" s="35" t="s">
        <v>35</v>
      </c>
      <c r="K219" s="36">
        <f t="shared" si="135"/>
        <v>7.5000000000000011E-2</v>
      </c>
      <c r="L219" s="35" t="s">
        <v>55</v>
      </c>
      <c r="M219" s="37">
        <f>ROUND(30%*15,1)</f>
        <v>4.5</v>
      </c>
      <c r="N219" s="44">
        <f>SUM(N217:N218)</f>
        <v>0.05</v>
      </c>
      <c r="O219" s="39">
        <f t="shared" ref="O219:Y219" si="149">SUM(O217:O218)</f>
        <v>0.05</v>
      </c>
      <c r="P219" s="39">
        <f t="shared" si="149"/>
        <v>0.05</v>
      </c>
      <c r="Q219" s="39">
        <f t="shared" si="149"/>
        <v>0.05</v>
      </c>
      <c r="R219" s="39">
        <f t="shared" si="149"/>
        <v>0.06</v>
      </c>
      <c r="S219" s="39">
        <f t="shared" si="149"/>
        <v>7.0000000000000007E-2</v>
      </c>
      <c r="T219" s="39">
        <f t="shared" si="149"/>
        <v>0.11</v>
      </c>
      <c r="U219" s="39">
        <f t="shared" si="149"/>
        <v>0.18</v>
      </c>
      <c r="V219" s="39">
        <f t="shared" si="149"/>
        <v>0.11</v>
      </c>
      <c r="W219" s="39">
        <f t="shared" si="149"/>
        <v>7.0000000000000007E-2</v>
      </c>
      <c r="X219" s="39">
        <f t="shared" si="149"/>
        <v>0.05</v>
      </c>
      <c r="Y219" s="39">
        <f t="shared" si="149"/>
        <v>0.05</v>
      </c>
    </row>
    <row r="220" spans="4:25" ht="17.25" customHeight="1" x14ac:dyDescent="0.25">
      <c r="D220" s="23" t="s">
        <v>26</v>
      </c>
      <c r="E220" s="23" t="s">
        <v>27</v>
      </c>
      <c r="F220" s="24" t="s">
        <v>173</v>
      </c>
      <c r="G220" s="25" t="s">
        <v>163</v>
      </c>
      <c r="H220" s="23">
        <v>550</v>
      </c>
      <c r="I220" s="26" t="s">
        <v>158</v>
      </c>
      <c r="J220" s="26" t="s">
        <v>34</v>
      </c>
      <c r="K220" s="27">
        <f t="shared" si="135"/>
        <v>7.5000000000000011E-2</v>
      </c>
      <c r="L220" s="28" t="s">
        <v>28</v>
      </c>
      <c r="M220" s="29" t="s">
        <v>28</v>
      </c>
      <c r="N220" s="30">
        <v>0.05</v>
      </c>
      <c r="O220" s="31">
        <v>0.05</v>
      </c>
      <c r="P220" s="31">
        <v>0.05</v>
      </c>
      <c r="Q220" s="31">
        <v>0.05</v>
      </c>
      <c r="R220" s="31">
        <v>0.06</v>
      </c>
      <c r="S220" s="31">
        <v>7.0000000000000007E-2</v>
      </c>
      <c r="T220" s="31">
        <v>0.11</v>
      </c>
      <c r="U220" s="31">
        <v>0.18</v>
      </c>
      <c r="V220" s="31">
        <v>0.11</v>
      </c>
      <c r="W220" s="31">
        <v>7.0000000000000007E-2</v>
      </c>
      <c r="X220" s="31">
        <v>0.05</v>
      </c>
      <c r="Y220" s="31">
        <v>0.05</v>
      </c>
    </row>
    <row r="221" spans="4:25" ht="17.25" customHeight="1" x14ac:dyDescent="0.25">
      <c r="D221" s="32" t="s">
        <v>26</v>
      </c>
      <c r="E221" s="32" t="s">
        <v>27</v>
      </c>
      <c r="F221" s="33" t="s">
        <v>173</v>
      </c>
      <c r="G221" s="34" t="s">
        <v>163</v>
      </c>
      <c r="H221" s="32">
        <v>550</v>
      </c>
      <c r="I221" s="35" t="s">
        <v>158</v>
      </c>
      <c r="J221" s="35" t="s">
        <v>35</v>
      </c>
      <c r="K221" s="36">
        <f t="shared" si="135"/>
        <v>5.5833333333333346E-2</v>
      </c>
      <c r="L221" s="35" t="s">
        <v>156</v>
      </c>
      <c r="M221" s="37">
        <v>0.12</v>
      </c>
      <c r="N221" s="44">
        <f>ROUND(N220*0.7,2)</f>
        <v>0.04</v>
      </c>
      <c r="O221" s="39">
        <f t="shared" ref="O221:Y221" si="150">ROUND(O220*0.7,2)</f>
        <v>0.04</v>
      </c>
      <c r="P221" s="39">
        <f t="shared" si="150"/>
        <v>0.04</v>
      </c>
      <c r="Q221" s="39">
        <f t="shared" si="150"/>
        <v>0.04</v>
      </c>
      <c r="R221" s="39">
        <f t="shared" si="150"/>
        <v>0.04</v>
      </c>
      <c r="S221" s="39">
        <f t="shared" si="150"/>
        <v>0.05</v>
      </c>
      <c r="T221" s="39">
        <f t="shared" si="150"/>
        <v>0.08</v>
      </c>
      <c r="U221" s="39">
        <f t="shared" si="150"/>
        <v>0.13</v>
      </c>
      <c r="V221" s="39">
        <f t="shared" si="150"/>
        <v>0.08</v>
      </c>
      <c r="W221" s="39">
        <f t="shared" si="150"/>
        <v>0.05</v>
      </c>
      <c r="X221" s="39">
        <f t="shared" si="150"/>
        <v>0.04</v>
      </c>
      <c r="Y221" s="39">
        <f t="shared" si="150"/>
        <v>0.04</v>
      </c>
    </row>
    <row r="222" spans="4:25" ht="17.25" customHeight="1" x14ac:dyDescent="0.25">
      <c r="D222" s="32" t="s">
        <v>26</v>
      </c>
      <c r="E222" s="32" t="s">
        <v>27</v>
      </c>
      <c r="F222" s="33" t="s">
        <v>173</v>
      </c>
      <c r="G222" s="34" t="s">
        <v>163</v>
      </c>
      <c r="H222" s="32">
        <v>550</v>
      </c>
      <c r="I222" s="35" t="s">
        <v>158</v>
      </c>
      <c r="J222" s="35" t="s">
        <v>35</v>
      </c>
      <c r="K222" s="36">
        <f t="shared" si="135"/>
        <v>1.9166666666666669E-2</v>
      </c>
      <c r="L222" s="35" t="s">
        <v>157</v>
      </c>
      <c r="M222" s="37">
        <v>0.75</v>
      </c>
      <c r="N222" s="44">
        <f>N220-N221</f>
        <v>1.0000000000000002E-2</v>
      </c>
      <c r="O222" s="39">
        <f t="shared" ref="O222:Y222" si="151">O220-O221</f>
        <v>1.0000000000000002E-2</v>
      </c>
      <c r="P222" s="39">
        <f t="shared" si="151"/>
        <v>1.0000000000000002E-2</v>
      </c>
      <c r="Q222" s="39">
        <f t="shared" si="151"/>
        <v>1.0000000000000002E-2</v>
      </c>
      <c r="R222" s="39">
        <f t="shared" si="151"/>
        <v>1.9999999999999997E-2</v>
      </c>
      <c r="S222" s="39">
        <f t="shared" si="151"/>
        <v>2.0000000000000004E-2</v>
      </c>
      <c r="T222" s="39">
        <f t="shared" si="151"/>
        <v>0.03</v>
      </c>
      <c r="U222" s="39">
        <f t="shared" si="151"/>
        <v>4.9999999999999989E-2</v>
      </c>
      <c r="V222" s="39">
        <f t="shared" si="151"/>
        <v>0.03</v>
      </c>
      <c r="W222" s="39">
        <f t="shared" si="151"/>
        <v>2.0000000000000004E-2</v>
      </c>
      <c r="X222" s="39">
        <f t="shared" si="151"/>
        <v>1.0000000000000002E-2</v>
      </c>
      <c r="Y222" s="39">
        <f t="shared" si="151"/>
        <v>1.0000000000000002E-2</v>
      </c>
    </row>
    <row r="223" spans="4:25" ht="17.25" customHeight="1" x14ac:dyDescent="0.25">
      <c r="D223" s="32" t="s">
        <v>26</v>
      </c>
      <c r="E223" s="32" t="s">
        <v>27</v>
      </c>
      <c r="F223" s="33" t="s">
        <v>173</v>
      </c>
      <c r="G223" s="34" t="s">
        <v>163</v>
      </c>
      <c r="H223" s="32">
        <v>550</v>
      </c>
      <c r="I223" s="35" t="s">
        <v>158</v>
      </c>
      <c r="J223" s="35" t="s">
        <v>35</v>
      </c>
      <c r="K223" s="36">
        <f t="shared" si="135"/>
        <v>7.5000000000000011E-2</v>
      </c>
      <c r="L223" s="35" t="s">
        <v>55</v>
      </c>
      <c r="M223" s="37">
        <f>ROUND(10%*30,1)</f>
        <v>3</v>
      </c>
      <c r="N223" s="44">
        <f>SUM(N221:N222)</f>
        <v>0.05</v>
      </c>
      <c r="O223" s="39">
        <f t="shared" ref="O223:Y223" si="152">SUM(O221:O222)</f>
        <v>0.05</v>
      </c>
      <c r="P223" s="39">
        <f t="shared" si="152"/>
        <v>0.05</v>
      </c>
      <c r="Q223" s="39">
        <f t="shared" si="152"/>
        <v>0.05</v>
      </c>
      <c r="R223" s="39">
        <f t="shared" si="152"/>
        <v>0.06</v>
      </c>
      <c r="S223" s="39">
        <f t="shared" si="152"/>
        <v>7.0000000000000007E-2</v>
      </c>
      <c r="T223" s="39">
        <f t="shared" si="152"/>
        <v>0.11</v>
      </c>
      <c r="U223" s="39">
        <f t="shared" si="152"/>
        <v>0.18</v>
      </c>
      <c r="V223" s="39">
        <f t="shared" si="152"/>
        <v>0.11</v>
      </c>
      <c r="W223" s="39">
        <f t="shared" si="152"/>
        <v>7.0000000000000007E-2</v>
      </c>
      <c r="X223" s="39">
        <f t="shared" si="152"/>
        <v>0.05</v>
      </c>
      <c r="Y223" s="39">
        <f t="shared" si="152"/>
        <v>0.05</v>
      </c>
    </row>
    <row r="224" spans="4:25" ht="17.25" customHeight="1" x14ac:dyDescent="0.25">
      <c r="D224" s="23" t="s">
        <v>26</v>
      </c>
      <c r="E224" s="23" t="s">
        <v>27</v>
      </c>
      <c r="F224" s="24" t="s">
        <v>174</v>
      </c>
      <c r="G224" s="25" t="s">
        <v>163</v>
      </c>
      <c r="H224" s="23">
        <v>600</v>
      </c>
      <c r="I224" s="26" t="s">
        <v>175</v>
      </c>
      <c r="J224" s="26" t="s">
        <v>34</v>
      </c>
      <c r="K224" s="27">
        <f t="shared" si="135"/>
        <v>0.29999999999999993</v>
      </c>
      <c r="L224" s="28" t="s">
        <v>28</v>
      </c>
      <c r="M224" s="29" t="s">
        <v>28</v>
      </c>
      <c r="N224" s="30">
        <v>0.3</v>
      </c>
      <c r="O224" s="31">
        <v>0.3</v>
      </c>
      <c r="P224" s="31">
        <v>0.3</v>
      </c>
      <c r="Q224" s="31">
        <v>0.3</v>
      </c>
      <c r="R224" s="31">
        <v>0.3</v>
      </c>
      <c r="S224" s="31">
        <v>0.3</v>
      </c>
      <c r="T224" s="31">
        <v>0.3</v>
      </c>
      <c r="U224" s="31">
        <v>0.3</v>
      </c>
      <c r="V224" s="31">
        <v>0.3</v>
      </c>
      <c r="W224" s="31">
        <v>0.3</v>
      </c>
      <c r="X224" s="31">
        <v>0.3</v>
      </c>
      <c r="Y224" s="31">
        <v>0.3</v>
      </c>
    </row>
    <row r="225" spans="4:25" ht="17.25" customHeight="1" x14ac:dyDescent="0.25">
      <c r="D225" s="32" t="s">
        <v>26</v>
      </c>
      <c r="E225" s="32" t="s">
        <v>27</v>
      </c>
      <c r="F225" s="33" t="s">
        <v>174</v>
      </c>
      <c r="G225" s="34" t="s">
        <v>163</v>
      </c>
      <c r="H225" s="32">
        <v>600</v>
      </c>
      <c r="I225" s="35" t="s">
        <v>175</v>
      </c>
      <c r="J225" s="35" t="s">
        <v>35</v>
      </c>
      <c r="K225" s="36">
        <f t="shared" si="135"/>
        <v>0.29999999999999993</v>
      </c>
      <c r="L225" s="85" t="s">
        <v>54</v>
      </c>
      <c r="M225" s="37">
        <v>2.5</v>
      </c>
      <c r="N225" s="44">
        <f>N224</f>
        <v>0.3</v>
      </c>
      <c r="O225" s="39">
        <f t="shared" ref="O225:Y225" si="153">O224</f>
        <v>0.3</v>
      </c>
      <c r="P225" s="39">
        <f t="shared" si="153"/>
        <v>0.3</v>
      </c>
      <c r="Q225" s="39">
        <f t="shared" si="153"/>
        <v>0.3</v>
      </c>
      <c r="R225" s="39">
        <f t="shared" si="153"/>
        <v>0.3</v>
      </c>
      <c r="S225" s="39">
        <f t="shared" si="153"/>
        <v>0.3</v>
      </c>
      <c r="T225" s="39">
        <f t="shared" si="153"/>
        <v>0.3</v>
      </c>
      <c r="U225" s="39">
        <f t="shared" si="153"/>
        <v>0.3</v>
      </c>
      <c r="V225" s="39">
        <f t="shared" si="153"/>
        <v>0.3</v>
      </c>
      <c r="W225" s="39">
        <f t="shared" si="153"/>
        <v>0.3</v>
      </c>
      <c r="X225" s="39">
        <f t="shared" si="153"/>
        <v>0.3</v>
      </c>
      <c r="Y225" s="39">
        <f t="shared" si="153"/>
        <v>0.3</v>
      </c>
    </row>
    <row r="226" spans="4:25" ht="17.25" customHeight="1" x14ac:dyDescent="0.25">
      <c r="D226" s="32" t="s">
        <v>26</v>
      </c>
      <c r="E226" s="32" t="s">
        <v>27</v>
      </c>
      <c r="F226" s="33" t="s">
        <v>174</v>
      </c>
      <c r="G226" s="34" t="s">
        <v>163</v>
      </c>
      <c r="H226" s="32">
        <v>600</v>
      </c>
      <c r="I226" s="35" t="s">
        <v>175</v>
      </c>
      <c r="J226" s="35" t="s">
        <v>35</v>
      </c>
      <c r="K226" s="36">
        <f>IFERROR(AVERAGE(N226:Y226),"n/a")</f>
        <v>0.14999999999999997</v>
      </c>
      <c r="L226" s="35" t="s">
        <v>55</v>
      </c>
      <c r="M226" s="37">
        <f>ROUND(0.5%*230,1)</f>
        <v>1.2</v>
      </c>
      <c r="N226" s="44">
        <f>N227</f>
        <v>0.15</v>
      </c>
      <c r="O226" s="39">
        <f t="shared" ref="O226:Y226" si="154">O227</f>
        <v>0.15</v>
      </c>
      <c r="P226" s="39">
        <f t="shared" si="154"/>
        <v>0.15</v>
      </c>
      <c r="Q226" s="39">
        <f t="shared" si="154"/>
        <v>0.15</v>
      </c>
      <c r="R226" s="39">
        <f t="shared" si="154"/>
        <v>0.15</v>
      </c>
      <c r="S226" s="39">
        <f t="shared" si="154"/>
        <v>0.15</v>
      </c>
      <c r="T226" s="39">
        <f t="shared" si="154"/>
        <v>0.15</v>
      </c>
      <c r="U226" s="39">
        <f t="shared" si="154"/>
        <v>0.15</v>
      </c>
      <c r="V226" s="39">
        <f t="shared" si="154"/>
        <v>0.15</v>
      </c>
      <c r="W226" s="39">
        <f t="shared" si="154"/>
        <v>0.15</v>
      </c>
      <c r="X226" s="39">
        <f t="shared" si="154"/>
        <v>0.15</v>
      </c>
      <c r="Y226" s="39">
        <f t="shared" si="154"/>
        <v>0.15</v>
      </c>
    </row>
    <row r="227" spans="4:25" ht="17.25" customHeight="1" x14ac:dyDescent="0.25">
      <c r="D227" s="32" t="s">
        <v>26</v>
      </c>
      <c r="E227" s="32" t="s">
        <v>27</v>
      </c>
      <c r="F227" s="33" t="s">
        <v>174</v>
      </c>
      <c r="G227" s="34" t="s">
        <v>163</v>
      </c>
      <c r="H227" s="32">
        <v>600</v>
      </c>
      <c r="I227" s="35" t="s">
        <v>175</v>
      </c>
      <c r="J227" s="35" t="s">
        <v>35</v>
      </c>
      <c r="K227" s="36">
        <f>IFERROR(AVERAGE(N227:Y227),"n/a")</f>
        <v>0.14999999999999997</v>
      </c>
      <c r="L227" s="35" t="s">
        <v>51</v>
      </c>
      <c r="M227" s="37">
        <v>1.5</v>
      </c>
      <c r="N227" s="44">
        <f>ROUND(N224*50%,2)</f>
        <v>0.15</v>
      </c>
      <c r="O227" s="39">
        <f t="shared" ref="O227:Y227" si="155">ROUND(O224*50%,2)</f>
        <v>0.15</v>
      </c>
      <c r="P227" s="39">
        <f t="shared" si="155"/>
        <v>0.15</v>
      </c>
      <c r="Q227" s="39">
        <f t="shared" si="155"/>
        <v>0.15</v>
      </c>
      <c r="R227" s="39">
        <f t="shared" si="155"/>
        <v>0.15</v>
      </c>
      <c r="S227" s="39">
        <f t="shared" si="155"/>
        <v>0.15</v>
      </c>
      <c r="T227" s="39">
        <f t="shared" si="155"/>
        <v>0.15</v>
      </c>
      <c r="U227" s="39">
        <f t="shared" si="155"/>
        <v>0.15</v>
      </c>
      <c r="V227" s="39">
        <f t="shared" si="155"/>
        <v>0.15</v>
      </c>
      <c r="W227" s="39">
        <f t="shared" si="155"/>
        <v>0.15</v>
      </c>
      <c r="X227" s="39">
        <f t="shared" si="155"/>
        <v>0.15</v>
      </c>
      <c r="Y227" s="39">
        <f t="shared" si="155"/>
        <v>0.15</v>
      </c>
    </row>
    <row r="228" spans="4:25" ht="17.25" customHeight="1" x14ac:dyDescent="0.25">
      <c r="D228" s="11" t="s">
        <v>26</v>
      </c>
      <c r="E228" s="11" t="s">
        <v>27</v>
      </c>
      <c r="F228" s="12" t="s">
        <v>28</v>
      </c>
      <c r="G228" s="13" t="s">
        <v>176</v>
      </c>
      <c r="H228" s="11" t="s">
        <v>28</v>
      </c>
      <c r="I228" s="14" t="s">
        <v>28</v>
      </c>
      <c r="J228" s="14" t="s">
        <v>28</v>
      </c>
      <c r="K228" s="11" t="str">
        <f t="shared" si="135"/>
        <v>n/a</v>
      </c>
      <c r="L228" s="14" t="s">
        <v>28</v>
      </c>
      <c r="M228" s="15" t="s">
        <v>28</v>
      </c>
      <c r="N228" s="16" t="s">
        <v>28</v>
      </c>
      <c r="O228" s="11" t="s">
        <v>28</v>
      </c>
      <c r="P228" s="11" t="s">
        <v>28</v>
      </c>
      <c r="Q228" s="11" t="s">
        <v>28</v>
      </c>
      <c r="R228" s="11" t="s">
        <v>28</v>
      </c>
      <c r="S228" s="11" t="s">
        <v>28</v>
      </c>
      <c r="T228" s="11" t="s">
        <v>28</v>
      </c>
      <c r="U228" s="11" t="s">
        <v>28</v>
      </c>
      <c r="V228" s="11" t="s">
        <v>28</v>
      </c>
      <c r="W228" s="11" t="s">
        <v>28</v>
      </c>
      <c r="X228" s="11" t="s">
        <v>28</v>
      </c>
      <c r="Y228" s="11" t="s">
        <v>28</v>
      </c>
    </row>
    <row r="229" spans="4:25" ht="17.25" customHeight="1" x14ac:dyDescent="0.25">
      <c r="D229" s="17" t="s">
        <v>26</v>
      </c>
      <c r="E229" s="17" t="s">
        <v>27</v>
      </c>
      <c r="F229" s="18" t="s">
        <v>28</v>
      </c>
      <c r="G229" s="19" t="s">
        <v>177</v>
      </c>
      <c r="H229" s="17" t="s">
        <v>28</v>
      </c>
      <c r="I229" s="20" t="s">
        <v>28</v>
      </c>
      <c r="J229" s="20" t="s">
        <v>28</v>
      </c>
      <c r="K229" s="17" t="str">
        <f t="shared" si="135"/>
        <v>n/a</v>
      </c>
      <c r="L229" s="20" t="s">
        <v>28</v>
      </c>
      <c r="M229" s="21" t="s">
        <v>28</v>
      </c>
      <c r="N229" s="22" t="s">
        <v>28</v>
      </c>
      <c r="O229" s="17" t="s">
        <v>28</v>
      </c>
      <c r="P229" s="17" t="s">
        <v>28</v>
      </c>
      <c r="Q229" s="17" t="s">
        <v>28</v>
      </c>
      <c r="R229" s="17" t="s">
        <v>28</v>
      </c>
      <c r="S229" s="17" t="s">
        <v>28</v>
      </c>
      <c r="T229" s="17" t="s">
        <v>28</v>
      </c>
      <c r="U229" s="17" t="s">
        <v>28</v>
      </c>
      <c r="V229" s="17" t="s">
        <v>28</v>
      </c>
      <c r="W229" s="17" t="s">
        <v>28</v>
      </c>
      <c r="X229" s="17" t="s">
        <v>28</v>
      </c>
      <c r="Y229" s="17" t="s">
        <v>28</v>
      </c>
    </row>
    <row r="230" spans="4:25" ht="17.25" customHeight="1" x14ac:dyDescent="0.25">
      <c r="D230" s="23" t="s">
        <v>26</v>
      </c>
      <c r="E230" s="23" t="s">
        <v>27</v>
      </c>
      <c r="F230" s="24" t="s">
        <v>178</v>
      </c>
      <c r="G230" s="25" t="s">
        <v>179</v>
      </c>
      <c r="H230" s="23">
        <v>900</v>
      </c>
      <c r="I230" s="26" t="s">
        <v>147</v>
      </c>
      <c r="J230" s="26" t="s">
        <v>34</v>
      </c>
      <c r="K230" s="27">
        <f t="shared" si="135"/>
        <v>1</v>
      </c>
      <c r="L230" s="28" t="s">
        <v>28</v>
      </c>
      <c r="M230" s="29" t="s">
        <v>28</v>
      </c>
      <c r="N230" s="30">
        <v>1</v>
      </c>
      <c r="O230" s="31">
        <v>1</v>
      </c>
      <c r="P230" s="31">
        <v>1</v>
      </c>
      <c r="Q230" s="31">
        <v>1</v>
      </c>
      <c r="R230" s="31">
        <v>1</v>
      </c>
      <c r="S230" s="31">
        <v>1</v>
      </c>
      <c r="T230" s="31">
        <v>1</v>
      </c>
      <c r="U230" s="31">
        <v>1</v>
      </c>
      <c r="V230" s="31">
        <v>1</v>
      </c>
      <c r="W230" s="31">
        <v>1</v>
      </c>
      <c r="X230" s="31">
        <v>1</v>
      </c>
      <c r="Y230" s="31">
        <v>1</v>
      </c>
    </row>
    <row r="231" spans="4:25" ht="17.25" customHeight="1" x14ac:dyDescent="0.25">
      <c r="D231" s="23" t="s">
        <v>26</v>
      </c>
      <c r="E231" s="23" t="s">
        <v>27</v>
      </c>
      <c r="F231" s="24" t="s">
        <v>180</v>
      </c>
      <c r="G231" s="25" t="s">
        <v>179</v>
      </c>
      <c r="H231" s="23">
        <v>950</v>
      </c>
      <c r="I231" s="26" t="s">
        <v>129</v>
      </c>
      <c r="J231" s="26" t="s">
        <v>34</v>
      </c>
      <c r="K231" s="27">
        <f t="shared" si="135"/>
        <v>0.99583333333333324</v>
      </c>
      <c r="L231" s="28" t="s">
        <v>28</v>
      </c>
      <c r="M231" s="29" t="s">
        <v>28</v>
      </c>
      <c r="N231" s="30">
        <v>0.85</v>
      </c>
      <c r="O231" s="31">
        <v>0.8</v>
      </c>
      <c r="P231" s="31">
        <v>0.8</v>
      </c>
      <c r="Q231" s="31">
        <v>0.9</v>
      </c>
      <c r="R231" s="31">
        <v>0.9</v>
      </c>
      <c r="S231" s="31">
        <v>1.1000000000000001</v>
      </c>
      <c r="T231" s="31">
        <v>1.2</v>
      </c>
      <c r="U231" s="31">
        <v>1.2</v>
      </c>
      <c r="V231" s="31">
        <v>1.2</v>
      </c>
      <c r="W231" s="31">
        <v>1.1000000000000001</v>
      </c>
      <c r="X231" s="31">
        <v>1</v>
      </c>
      <c r="Y231" s="31">
        <v>0.9</v>
      </c>
    </row>
    <row r="232" spans="4:25" ht="17.25" customHeight="1" x14ac:dyDescent="0.25">
      <c r="D232" s="32" t="s">
        <v>26</v>
      </c>
      <c r="E232" s="32" t="s">
        <v>27</v>
      </c>
      <c r="F232" s="33" t="s">
        <v>180</v>
      </c>
      <c r="G232" s="34" t="s">
        <v>179</v>
      </c>
      <c r="H232" s="32">
        <v>950</v>
      </c>
      <c r="I232" s="35" t="s">
        <v>129</v>
      </c>
      <c r="J232" s="35" t="s">
        <v>35</v>
      </c>
      <c r="K232" s="36">
        <f t="shared" si="135"/>
        <v>4.9833333333333318E-3</v>
      </c>
      <c r="L232" s="35" t="s">
        <v>36</v>
      </c>
      <c r="M232" s="37">
        <f>10*(5*6)/10^3</f>
        <v>0.3</v>
      </c>
      <c r="N232" s="38">
        <f>ROUND(0.5%*N231,4)</f>
        <v>4.3E-3</v>
      </c>
      <c r="O232" s="39">
        <f t="shared" ref="O232:Y232" si="156">ROUND(0.5%*O231,4)</f>
        <v>4.0000000000000001E-3</v>
      </c>
      <c r="P232" s="39">
        <f t="shared" si="156"/>
        <v>4.0000000000000001E-3</v>
      </c>
      <c r="Q232" s="39">
        <f t="shared" si="156"/>
        <v>4.4999999999999997E-3</v>
      </c>
      <c r="R232" s="39">
        <f t="shared" si="156"/>
        <v>4.4999999999999997E-3</v>
      </c>
      <c r="S232" s="39">
        <f t="shared" si="156"/>
        <v>5.4999999999999997E-3</v>
      </c>
      <c r="T232" s="39">
        <f t="shared" si="156"/>
        <v>6.0000000000000001E-3</v>
      </c>
      <c r="U232" s="39">
        <f t="shared" si="156"/>
        <v>6.0000000000000001E-3</v>
      </c>
      <c r="V232" s="39">
        <f t="shared" si="156"/>
        <v>6.0000000000000001E-3</v>
      </c>
      <c r="W232" s="39">
        <f t="shared" si="156"/>
        <v>5.4999999999999997E-3</v>
      </c>
      <c r="X232" s="39">
        <f t="shared" si="156"/>
        <v>5.0000000000000001E-3</v>
      </c>
      <c r="Y232" s="39">
        <f t="shared" si="156"/>
        <v>4.4999999999999997E-3</v>
      </c>
    </row>
    <row r="233" spans="4:25" ht="17.25" customHeight="1" x14ac:dyDescent="0.25">
      <c r="D233" s="32" t="s">
        <v>26</v>
      </c>
      <c r="E233" s="32" t="s">
        <v>27</v>
      </c>
      <c r="F233" s="33" t="s">
        <v>180</v>
      </c>
      <c r="G233" s="34" t="s">
        <v>179</v>
      </c>
      <c r="H233" s="32">
        <v>950</v>
      </c>
      <c r="I233" s="35" t="s">
        <v>129</v>
      </c>
      <c r="J233" s="35" t="s">
        <v>35</v>
      </c>
      <c r="K233" s="36">
        <f t="shared" si="135"/>
        <v>0.63833333333333331</v>
      </c>
      <c r="L233" s="35" t="s">
        <v>37</v>
      </c>
      <c r="M233" s="37">
        <v>4.5</v>
      </c>
      <c r="N233" s="40">
        <f>ROUND($N$42*N231,2)</f>
        <v>0.17</v>
      </c>
      <c r="O233" s="41">
        <f>ROUND($O$42*O231,2)</f>
        <v>0.24</v>
      </c>
      <c r="P233" s="41">
        <f>ROUND($P$42*P231,2)</f>
        <v>0.32</v>
      </c>
      <c r="Q233" s="41">
        <f>ROUND($Q$42*Q231,2)</f>
        <v>0.45</v>
      </c>
      <c r="R233" s="41">
        <f>ROUND($R$42*R231,2)</f>
        <v>0.63</v>
      </c>
      <c r="S233" s="41">
        <f>ROUND($S$42*S231,2)</f>
        <v>0.88</v>
      </c>
      <c r="T233" s="41">
        <f>ROUND($T$42*T231,2)</f>
        <v>1.08</v>
      </c>
      <c r="U233" s="41">
        <f>ROUND($U$42*U231,2)</f>
        <v>1.08</v>
      </c>
      <c r="V233" s="41">
        <f>ROUND($V$42*V231,2)</f>
        <v>1.08</v>
      </c>
      <c r="W233" s="41">
        <f>ROUND($W$42*W231,2)</f>
        <v>0.77</v>
      </c>
      <c r="X233" s="41">
        <f>ROUND($X$42*X231,2)</f>
        <v>0.6</v>
      </c>
      <c r="Y233" s="41">
        <f>ROUND($Y$42*Y231,2)</f>
        <v>0.36</v>
      </c>
    </row>
    <row r="234" spans="4:25" ht="17.25" customHeight="1" x14ac:dyDescent="0.25">
      <c r="D234" s="32" t="s">
        <v>26</v>
      </c>
      <c r="E234" s="32" t="s">
        <v>27</v>
      </c>
      <c r="F234" s="33" t="s">
        <v>180</v>
      </c>
      <c r="G234" s="34" t="s">
        <v>179</v>
      </c>
      <c r="H234" s="32">
        <v>950</v>
      </c>
      <c r="I234" s="35" t="s">
        <v>129</v>
      </c>
      <c r="J234" s="35" t="s">
        <v>35</v>
      </c>
      <c r="K234" s="36">
        <f t="shared" si="135"/>
        <v>0.35251666666666664</v>
      </c>
      <c r="L234" s="35" t="s">
        <v>38</v>
      </c>
      <c r="M234" s="37">
        <v>4.5</v>
      </c>
      <c r="N234" s="40">
        <f>N231-SUM(N232:N233)</f>
        <v>0.67569999999999997</v>
      </c>
      <c r="O234" s="41">
        <f t="shared" ref="O234" si="157">O231-SUM(O232:O233)</f>
        <v>0.55600000000000005</v>
      </c>
      <c r="P234" s="41">
        <f t="shared" ref="P234:Y234" si="158">P231-SUM(P232:P233)</f>
        <v>0.47600000000000003</v>
      </c>
      <c r="Q234" s="41">
        <f t="shared" si="158"/>
        <v>0.44550000000000001</v>
      </c>
      <c r="R234" s="41">
        <f t="shared" si="158"/>
        <v>0.26550000000000007</v>
      </c>
      <c r="S234" s="41">
        <f t="shared" si="158"/>
        <v>0.21450000000000014</v>
      </c>
      <c r="T234" s="41">
        <f t="shared" si="158"/>
        <v>0.11399999999999988</v>
      </c>
      <c r="U234" s="41">
        <f t="shared" si="158"/>
        <v>0.11399999999999988</v>
      </c>
      <c r="V234" s="41">
        <f t="shared" si="158"/>
        <v>0.11399999999999988</v>
      </c>
      <c r="W234" s="41">
        <f t="shared" si="158"/>
        <v>0.32450000000000012</v>
      </c>
      <c r="X234" s="41">
        <f t="shared" si="158"/>
        <v>0.39500000000000002</v>
      </c>
      <c r="Y234" s="41">
        <f t="shared" si="158"/>
        <v>0.53550000000000009</v>
      </c>
    </row>
    <row r="235" spans="4:25" ht="17.25" customHeight="1" x14ac:dyDescent="0.25">
      <c r="D235" s="23" t="s">
        <v>26</v>
      </c>
      <c r="E235" s="23" t="s">
        <v>27</v>
      </c>
      <c r="F235" s="24" t="s">
        <v>181</v>
      </c>
      <c r="G235" s="25" t="s">
        <v>179</v>
      </c>
      <c r="H235" s="23">
        <f t="shared" ref="H235:H242" si="159">H216+365</f>
        <v>915</v>
      </c>
      <c r="I235" s="26" t="s">
        <v>155</v>
      </c>
      <c r="J235" s="26" t="s">
        <v>34</v>
      </c>
      <c r="K235" s="27">
        <f t="shared" si="135"/>
        <v>7.5000000000000011E-2</v>
      </c>
      <c r="L235" s="28" t="s">
        <v>28</v>
      </c>
      <c r="M235" s="29" t="s">
        <v>28</v>
      </c>
      <c r="N235" s="30">
        <v>0.05</v>
      </c>
      <c r="O235" s="31">
        <v>0.05</v>
      </c>
      <c r="P235" s="31">
        <v>0.05</v>
      </c>
      <c r="Q235" s="31">
        <v>0.05</v>
      </c>
      <c r="R235" s="31">
        <v>0.06</v>
      </c>
      <c r="S235" s="31">
        <v>7.0000000000000007E-2</v>
      </c>
      <c r="T235" s="31">
        <v>0.11</v>
      </c>
      <c r="U235" s="31">
        <v>0.18</v>
      </c>
      <c r="V235" s="31">
        <v>0.11</v>
      </c>
      <c r="W235" s="31">
        <v>7.0000000000000007E-2</v>
      </c>
      <c r="X235" s="31">
        <v>0.05</v>
      </c>
      <c r="Y235" s="31">
        <v>0.05</v>
      </c>
    </row>
    <row r="236" spans="4:25" ht="17.25" customHeight="1" x14ac:dyDescent="0.25">
      <c r="D236" s="32" t="s">
        <v>26</v>
      </c>
      <c r="E236" s="32" t="s">
        <v>27</v>
      </c>
      <c r="F236" s="33" t="s">
        <v>181</v>
      </c>
      <c r="G236" s="34" t="s">
        <v>179</v>
      </c>
      <c r="H236" s="32">
        <f t="shared" si="159"/>
        <v>915</v>
      </c>
      <c r="I236" s="35" t="s">
        <v>155</v>
      </c>
      <c r="J236" s="35" t="s">
        <v>35</v>
      </c>
      <c r="K236" s="36">
        <f t="shared" si="135"/>
        <v>5.5833333333333346E-2</v>
      </c>
      <c r="L236" s="35" t="s">
        <v>156</v>
      </c>
      <c r="M236" s="37">
        <v>0.12</v>
      </c>
      <c r="N236" s="44">
        <f>ROUND(N235*0.7,2)</f>
        <v>0.04</v>
      </c>
      <c r="O236" s="39">
        <f t="shared" ref="O236:Y236" si="160">ROUND(O235*0.7,2)</f>
        <v>0.04</v>
      </c>
      <c r="P236" s="39">
        <f t="shared" si="160"/>
        <v>0.04</v>
      </c>
      <c r="Q236" s="39">
        <f t="shared" si="160"/>
        <v>0.04</v>
      </c>
      <c r="R236" s="39">
        <f t="shared" si="160"/>
        <v>0.04</v>
      </c>
      <c r="S236" s="39">
        <f t="shared" si="160"/>
        <v>0.05</v>
      </c>
      <c r="T236" s="39">
        <f t="shared" si="160"/>
        <v>0.08</v>
      </c>
      <c r="U236" s="39">
        <f t="shared" si="160"/>
        <v>0.13</v>
      </c>
      <c r="V236" s="39">
        <f t="shared" si="160"/>
        <v>0.08</v>
      </c>
      <c r="W236" s="39">
        <f t="shared" si="160"/>
        <v>0.05</v>
      </c>
      <c r="X236" s="39">
        <f t="shared" si="160"/>
        <v>0.04</v>
      </c>
      <c r="Y236" s="39">
        <f t="shared" si="160"/>
        <v>0.04</v>
      </c>
    </row>
    <row r="237" spans="4:25" ht="17.25" customHeight="1" x14ac:dyDescent="0.25">
      <c r="D237" s="32" t="s">
        <v>26</v>
      </c>
      <c r="E237" s="32" t="s">
        <v>27</v>
      </c>
      <c r="F237" s="33" t="s">
        <v>181</v>
      </c>
      <c r="G237" s="34" t="s">
        <v>179</v>
      </c>
      <c r="H237" s="32">
        <f t="shared" si="159"/>
        <v>915</v>
      </c>
      <c r="I237" s="35" t="s">
        <v>155</v>
      </c>
      <c r="J237" s="35" t="s">
        <v>35</v>
      </c>
      <c r="K237" s="36">
        <f t="shared" si="135"/>
        <v>1.9166666666666669E-2</v>
      </c>
      <c r="L237" s="35" t="s">
        <v>157</v>
      </c>
      <c r="M237" s="37">
        <v>0.75</v>
      </c>
      <c r="N237" s="44">
        <f>N235-N236</f>
        <v>1.0000000000000002E-2</v>
      </c>
      <c r="O237" s="39">
        <f t="shared" ref="O237:Y237" si="161">O235-O236</f>
        <v>1.0000000000000002E-2</v>
      </c>
      <c r="P237" s="39">
        <f t="shared" si="161"/>
        <v>1.0000000000000002E-2</v>
      </c>
      <c r="Q237" s="39">
        <f t="shared" si="161"/>
        <v>1.0000000000000002E-2</v>
      </c>
      <c r="R237" s="39">
        <f t="shared" si="161"/>
        <v>1.9999999999999997E-2</v>
      </c>
      <c r="S237" s="39">
        <f t="shared" si="161"/>
        <v>2.0000000000000004E-2</v>
      </c>
      <c r="T237" s="39">
        <f t="shared" si="161"/>
        <v>0.03</v>
      </c>
      <c r="U237" s="39">
        <f t="shared" si="161"/>
        <v>4.9999999999999989E-2</v>
      </c>
      <c r="V237" s="39">
        <f t="shared" si="161"/>
        <v>0.03</v>
      </c>
      <c r="W237" s="39">
        <f t="shared" si="161"/>
        <v>2.0000000000000004E-2</v>
      </c>
      <c r="X237" s="39">
        <f t="shared" si="161"/>
        <v>1.0000000000000002E-2</v>
      </c>
      <c r="Y237" s="39">
        <f t="shared" si="161"/>
        <v>1.0000000000000002E-2</v>
      </c>
    </row>
    <row r="238" spans="4:25" ht="17.25" customHeight="1" x14ac:dyDescent="0.25">
      <c r="D238" s="32" t="s">
        <v>26</v>
      </c>
      <c r="E238" s="32" t="s">
        <v>27</v>
      </c>
      <c r="F238" s="33" t="s">
        <v>181</v>
      </c>
      <c r="G238" s="34" t="s">
        <v>179</v>
      </c>
      <c r="H238" s="32">
        <f t="shared" si="159"/>
        <v>915</v>
      </c>
      <c r="I238" s="35" t="s">
        <v>155</v>
      </c>
      <c r="J238" s="35" t="s">
        <v>35</v>
      </c>
      <c r="K238" s="36">
        <f t="shared" si="135"/>
        <v>7.5000000000000011E-2</v>
      </c>
      <c r="L238" s="35" t="s">
        <v>55</v>
      </c>
      <c r="M238" s="37">
        <f>ROUND(30%*15,1)</f>
        <v>4.5</v>
      </c>
      <c r="N238" s="44">
        <f>SUM(N236:N237)</f>
        <v>0.05</v>
      </c>
      <c r="O238" s="39">
        <f t="shared" ref="O238:Y238" si="162">SUM(O236:O237)</f>
        <v>0.05</v>
      </c>
      <c r="P238" s="39">
        <f t="shared" si="162"/>
        <v>0.05</v>
      </c>
      <c r="Q238" s="39">
        <f t="shared" si="162"/>
        <v>0.05</v>
      </c>
      <c r="R238" s="39">
        <f t="shared" si="162"/>
        <v>0.06</v>
      </c>
      <c r="S238" s="39">
        <f t="shared" si="162"/>
        <v>7.0000000000000007E-2</v>
      </c>
      <c r="T238" s="39">
        <f t="shared" si="162"/>
        <v>0.11</v>
      </c>
      <c r="U238" s="39">
        <f t="shared" si="162"/>
        <v>0.18</v>
      </c>
      <c r="V238" s="39">
        <f t="shared" si="162"/>
        <v>0.11</v>
      </c>
      <c r="W238" s="39">
        <f t="shared" si="162"/>
        <v>7.0000000000000007E-2</v>
      </c>
      <c r="X238" s="39">
        <f t="shared" si="162"/>
        <v>0.05</v>
      </c>
      <c r="Y238" s="39">
        <f t="shared" si="162"/>
        <v>0.05</v>
      </c>
    </row>
    <row r="239" spans="4:25" ht="17.25" customHeight="1" x14ac:dyDescent="0.25">
      <c r="D239" s="23" t="s">
        <v>26</v>
      </c>
      <c r="E239" s="23" t="s">
        <v>27</v>
      </c>
      <c r="F239" s="24" t="s">
        <v>181</v>
      </c>
      <c r="G239" s="25" t="s">
        <v>179</v>
      </c>
      <c r="H239" s="23">
        <f t="shared" si="159"/>
        <v>915</v>
      </c>
      <c r="I239" s="26" t="s">
        <v>158</v>
      </c>
      <c r="J239" s="26" t="s">
        <v>34</v>
      </c>
      <c r="K239" s="27">
        <f t="shared" si="135"/>
        <v>7.5000000000000011E-2</v>
      </c>
      <c r="L239" s="28" t="s">
        <v>28</v>
      </c>
      <c r="M239" s="29" t="s">
        <v>28</v>
      </c>
      <c r="N239" s="30">
        <v>0.05</v>
      </c>
      <c r="O239" s="31">
        <v>0.05</v>
      </c>
      <c r="P239" s="31">
        <v>0.05</v>
      </c>
      <c r="Q239" s="31">
        <v>0.05</v>
      </c>
      <c r="R239" s="31">
        <v>0.06</v>
      </c>
      <c r="S239" s="31">
        <v>7.0000000000000007E-2</v>
      </c>
      <c r="T239" s="31">
        <v>0.11</v>
      </c>
      <c r="U239" s="31">
        <v>0.18</v>
      </c>
      <c r="V239" s="31">
        <v>0.11</v>
      </c>
      <c r="W239" s="31">
        <v>7.0000000000000007E-2</v>
      </c>
      <c r="X239" s="31">
        <v>0.05</v>
      </c>
      <c r="Y239" s="31">
        <v>0.05</v>
      </c>
    </row>
    <row r="240" spans="4:25" ht="17.25" customHeight="1" x14ac:dyDescent="0.25">
      <c r="D240" s="32" t="s">
        <v>26</v>
      </c>
      <c r="E240" s="32" t="s">
        <v>27</v>
      </c>
      <c r="F240" s="33" t="s">
        <v>181</v>
      </c>
      <c r="G240" s="34" t="s">
        <v>179</v>
      </c>
      <c r="H240" s="32">
        <f t="shared" si="159"/>
        <v>915</v>
      </c>
      <c r="I240" s="35" t="s">
        <v>158</v>
      </c>
      <c r="J240" s="35" t="s">
        <v>35</v>
      </c>
      <c r="K240" s="36">
        <f t="shared" si="135"/>
        <v>5.5833333333333346E-2</v>
      </c>
      <c r="L240" s="35" t="s">
        <v>156</v>
      </c>
      <c r="M240" s="37">
        <v>0.12</v>
      </c>
      <c r="N240" s="44">
        <f>ROUND(N239*0.7,2)</f>
        <v>0.04</v>
      </c>
      <c r="O240" s="39">
        <f t="shared" ref="O240:Y240" si="163">ROUND(O239*0.7,2)</f>
        <v>0.04</v>
      </c>
      <c r="P240" s="39">
        <f t="shared" si="163"/>
        <v>0.04</v>
      </c>
      <c r="Q240" s="39">
        <f t="shared" si="163"/>
        <v>0.04</v>
      </c>
      <c r="R240" s="39">
        <f t="shared" si="163"/>
        <v>0.04</v>
      </c>
      <c r="S240" s="39">
        <f t="shared" si="163"/>
        <v>0.05</v>
      </c>
      <c r="T240" s="39">
        <f t="shared" si="163"/>
        <v>0.08</v>
      </c>
      <c r="U240" s="39">
        <f t="shared" si="163"/>
        <v>0.13</v>
      </c>
      <c r="V240" s="39">
        <f t="shared" si="163"/>
        <v>0.08</v>
      </c>
      <c r="W240" s="39">
        <f t="shared" si="163"/>
        <v>0.05</v>
      </c>
      <c r="X240" s="39">
        <f t="shared" si="163"/>
        <v>0.04</v>
      </c>
      <c r="Y240" s="39">
        <f t="shared" si="163"/>
        <v>0.04</v>
      </c>
    </row>
    <row r="241" spans="4:25" ht="17.25" customHeight="1" x14ac:dyDescent="0.25">
      <c r="D241" s="32" t="s">
        <v>26</v>
      </c>
      <c r="E241" s="32" t="s">
        <v>27</v>
      </c>
      <c r="F241" s="33" t="s">
        <v>181</v>
      </c>
      <c r="G241" s="34" t="s">
        <v>179</v>
      </c>
      <c r="H241" s="32">
        <f t="shared" si="159"/>
        <v>915</v>
      </c>
      <c r="I241" s="35" t="s">
        <v>158</v>
      </c>
      <c r="J241" s="35" t="s">
        <v>35</v>
      </c>
      <c r="K241" s="36">
        <f t="shared" si="135"/>
        <v>1.9166666666666669E-2</v>
      </c>
      <c r="L241" s="35" t="s">
        <v>157</v>
      </c>
      <c r="M241" s="37">
        <v>0.75</v>
      </c>
      <c r="N241" s="44">
        <f>N239-N240</f>
        <v>1.0000000000000002E-2</v>
      </c>
      <c r="O241" s="39">
        <f t="shared" ref="O241:Y241" si="164">O239-O240</f>
        <v>1.0000000000000002E-2</v>
      </c>
      <c r="P241" s="39">
        <f t="shared" si="164"/>
        <v>1.0000000000000002E-2</v>
      </c>
      <c r="Q241" s="39">
        <f t="shared" si="164"/>
        <v>1.0000000000000002E-2</v>
      </c>
      <c r="R241" s="39">
        <f t="shared" si="164"/>
        <v>1.9999999999999997E-2</v>
      </c>
      <c r="S241" s="39">
        <f t="shared" si="164"/>
        <v>2.0000000000000004E-2</v>
      </c>
      <c r="T241" s="39">
        <f t="shared" si="164"/>
        <v>0.03</v>
      </c>
      <c r="U241" s="39">
        <f t="shared" si="164"/>
        <v>4.9999999999999989E-2</v>
      </c>
      <c r="V241" s="39">
        <f t="shared" si="164"/>
        <v>0.03</v>
      </c>
      <c r="W241" s="39">
        <f t="shared" si="164"/>
        <v>2.0000000000000004E-2</v>
      </c>
      <c r="X241" s="39">
        <f t="shared" si="164"/>
        <v>1.0000000000000002E-2</v>
      </c>
      <c r="Y241" s="39">
        <f t="shared" si="164"/>
        <v>1.0000000000000002E-2</v>
      </c>
    </row>
    <row r="242" spans="4:25" ht="17.25" customHeight="1" x14ac:dyDescent="0.25">
      <c r="D242" s="32" t="s">
        <v>26</v>
      </c>
      <c r="E242" s="32" t="s">
        <v>27</v>
      </c>
      <c r="F242" s="33" t="s">
        <v>181</v>
      </c>
      <c r="G242" s="34" t="s">
        <v>179</v>
      </c>
      <c r="H242" s="32">
        <f t="shared" si="159"/>
        <v>915</v>
      </c>
      <c r="I242" s="35" t="s">
        <v>158</v>
      </c>
      <c r="J242" s="35" t="s">
        <v>35</v>
      </c>
      <c r="K242" s="36">
        <f t="shared" si="135"/>
        <v>7.5000000000000011E-2</v>
      </c>
      <c r="L242" s="35" t="s">
        <v>55</v>
      </c>
      <c r="M242" s="37">
        <f>ROUND(10%*30,1)</f>
        <v>3</v>
      </c>
      <c r="N242" s="44">
        <f>SUM(N240:N241)</f>
        <v>0.05</v>
      </c>
      <c r="O242" s="39">
        <f t="shared" ref="O242:Y242" si="165">SUM(O240:O241)</f>
        <v>0.05</v>
      </c>
      <c r="P242" s="39">
        <f t="shared" si="165"/>
        <v>0.05</v>
      </c>
      <c r="Q242" s="39">
        <f t="shared" si="165"/>
        <v>0.05</v>
      </c>
      <c r="R242" s="39">
        <f t="shared" si="165"/>
        <v>0.06</v>
      </c>
      <c r="S242" s="39">
        <f t="shared" si="165"/>
        <v>7.0000000000000007E-2</v>
      </c>
      <c r="T242" s="39">
        <f t="shared" si="165"/>
        <v>0.11</v>
      </c>
      <c r="U242" s="39">
        <f t="shared" si="165"/>
        <v>0.18</v>
      </c>
      <c r="V242" s="39">
        <f t="shared" si="165"/>
        <v>0.11</v>
      </c>
      <c r="W242" s="39">
        <f t="shared" si="165"/>
        <v>7.0000000000000007E-2</v>
      </c>
      <c r="X242" s="39">
        <f t="shared" si="165"/>
        <v>0.05</v>
      </c>
      <c r="Y242" s="39">
        <f t="shared" si="165"/>
        <v>0.05</v>
      </c>
    </row>
    <row r="243" spans="4:25" ht="17.25" customHeight="1" x14ac:dyDescent="0.25">
      <c r="D243" s="23" t="s">
        <v>26</v>
      </c>
      <c r="E243" s="23" t="s">
        <v>27</v>
      </c>
      <c r="F243" s="24" t="s">
        <v>182</v>
      </c>
      <c r="G243" s="25" t="s">
        <v>179</v>
      </c>
      <c r="H243" s="23">
        <v>950</v>
      </c>
      <c r="I243" s="26" t="s">
        <v>134</v>
      </c>
      <c r="J243" s="26" t="s">
        <v>34</v>
      </c>
      <c r="K243" s="27">
        <f t="shared" si="135"/>
        <v>0.25</v>
      </c>
      <c r="L243" s="28" t="s">
        <v>28</v>
      </c>
      <c r="M243" s="29" t="s">
        <v>28</v>
      </c>
      <c r="N243" s="30">
        <v>0.25</v>
      </c>
      <c r="O243" s="31">
        <v>0.25</v>
      </c>
      <c r="P243" s="31">
        <v>0.25</v>
      </c>
      <c r="Q243" s="31">
        <v>0.25</v>
      </c>
      <c r="R243" s="31">
        <v>0.25</v>
      </c>
      <c r="S243" s="31">
        <v>0.25</v>
      </c>
      <c r="T243" s="31">
        <v>0.25</v>
      </c>
      <c r="U243" s="31">
        <v>0.25</v>
      </c>
      <c r="V243" s="31">
        <v>0.25</v>
      </c>
      <c r="W243" s="31">
        <v>0.25</v>
      </c>
      <c r="X243" s="31">
        <v>0.25</v>
      </c>
      <c r="Y243" s="31">
        <v>0.25</v>
      </c>
    </row>
    <row r="244" spans="4:25" ht="17.25" customHeight="1" x14ac:dyDescent="0.25">
      <c r="D244" s="32" t="s">
        <v>26</v>
      </c>
      <c r="E244" s="32" t="s">
        <v>27</v>
      </c>
      <c r="F244" s="33" t="s">
        <v>182</v>
      </c>
      <c r="G244" s="34" t="s">
        <v>179</v>
      </c>
      <c r="H244" s="32">
        <v>950</v>
      </c>
      <c r="I244" s="35" t="s">
        <v>134</v>
      </c>
      <c r="J244" s="35" t="s">
        <v>35</v>
      </c>
      <c r="K244" s="36">
        <f t="shared" si="135"/>
        <v>0.25</v>
      </c>
      <c r="L244" s="85" t="s">
        <v>54</v>
      </c>
      <c r="M244" s="37">
        <v>2.5</v>
      </c>
      <c r="N244" s="44">
        <f>N243</f>
        <v>0.25</v>
      </c>
      <c r="O244" s="39">
        <f t="shared" ref="O244:Y244" si="166">O243</f>
        <v>0.25</v>
      </c>
      <c r="P244" s="39">
        <f t="shared" si="166"/>
        <v>0.25</v>
      </c>
      <c r="Q244" s="39">
        <f t="shared" si="166"/>
        <v>0.25</v>
      </c>
      <c r="R244" s="39">
        <f t="shared" si="166"/>
        <v>0.25</v>
      </c>
      <c r="S244" s="39">
        <f t="shared" si="166"/>
        <v>0.25</v>
      </c>
      <c r="T244" s="39">
        <f t="shared" si="166"/>
        <v>0.25</v>
      </c>
      <c r="U244" s="39">
        <f t="shared" si="166"/>
        <v>0.25</v>
      </c>
      <c r="V244" s="39">
        <f t="shared" si="166"/>
        <v>0.25</v>
      </c>
      <c r="W244" s="39">
        <f t="shared" si="166"/>
        <v>0.25</v>
      </c>
      <c r="X244" s="39">
        <f t="shared" si="166"/>
        <v>0.25</v>
      </c>
      <c r="Y244" s="39">
        <f t="shared" si="166"/>
        <v>0.25</v>
      </c>
    </row>
    <row r="245" spans="4:25" ht="17.25" customHeight="1" x14ac:dyDescent="0.25">
      <c r="D245" s="17" t="s">
        <v>26</v>
      </c>
      <c r="E245" s="17" t="s">
        <v>27</v>
      </c>
      <c r="F245" s="18" t="s">
        <v>28</v>
      </c>
      <c r="G245" s="19" t="s">
        <v>183</v>
      </c>
      <c r="H245" s="17" t="s">
        <v>28</v>
      </c>
      <c r="I245" s="20" t="s">
        <v>28</v>
      </c>
      <c r="J245" s="20" t="s">
        <v>28</v>
      </c>
      <c r="K245" s="17" t="str">
        <f t="shared" si="135"/>
        <v>n/a</v>
      </c>
      <c r="L245" s="20" t="s">
        <v>28</v>
      </c>
      <c r="M245" s="21" t="s">
        <v>28</v>
      </c>
      <c r="N245" s="22" t="s">
        <v>28</v>
      </c>
      <c r="O245" s="17" t="s">
        <v>28</v>
      </c>
      <c r="P245" s="17" t="s">
        <v>28</v>
      </c>
      <c r="Q245" s="17" t="s">
        <v>28</v>
      </c>
      <c r="R245" s="17" t="s">
        <v>28</v>
      </c>
      <c r="S245" s="17" t="s">
        <v>28</v>
      </c>
      <c r="T245" s="17" t="s">
        <v>28</v>
      </c>
      <c r="U245" s="17" t="s">
        <v>28</v>
      </c>
      <c r="V245" s="17" t="s">
        <v>28</v>
      </c>
      <c r="W245" s="17" t="s">
        <v>28</v>
      </c>
      <c r="X245" s="17" t="s">
        <v>28</v>
      </c>
      <c r="Y245" s="17" t="s">
        <v>28</v>
      </c>
    </row>
    <row r="246" spans="4:25" ht="17.25" customHeight="1" x14ac:dyDescent="0.25">
      <c r="D246" s="23" t="s">
        <v>26</v>
      </c>
      <c r="E246" s="23" t="s">
        <v>27</v>
      </c>
      <c r="F246" s="24" t="s">
        <v>184</v>
      </c>
      <c r="G246" s="25" t="s">
        <v>185</v>
      </c>
      <c r="H246" s="23">
        <v>1260</v>
      </c>
      <c r="I246" s="26" t="s">
        <v>147</v>
      </c>
      <c r="J246" s="26" t="s">
        <v>34</v>
      </c>
      <c r="K246" s="27">
        <f t="shared" si="135"/>
        <v>1</v>
      </c>
      <c r="L246" s="28" t="s">
        <v>28</v>
      </c>
      <c r="M246" s="29" t="s">
        <v>28</v>
      </c>
      <c r="N246" s="30">
        <v>1</v>
      </c>
      <c r="O246" s="31">
        <v>1</v>
      </c>
      <c r="P246" s="31">
        <v>1</v>
      </c>
      <c r="Q246" s="31">
        <v>1</v>
      </c>
      <c r="R246" s="31">
        <v>1</v>
      </c>
      <c r="S246" s="31">
        <v>1</v>
      </c>
      <c r="T246" s="31">
        <v>1</v>
      </c>
      <c r="U246" s="31">
        <v>1</v>
      </c>
      <c r="V246" s="31">
        <v>1</v>
      </c>
      <c r="W246" s="31">
        <v>1</v>
      </c>
      <c r="X246" s="31">
        <v>1</v>
      </c>
      <c r="Y246" s="31">
        <v>1</v>
      </c>
    </row>
    <row r="247" spans="4:25" ht="17.25" customHeight="1" x14ac:dyDescent="0.25">
      <c r="D247" s="23" t="s">
        <v>26</v>
      </c>
      <c r="E247" s="23" t="s">
        <v>27</v>
      </c>
      <c r="F247" s="24" t="s">
        <v>186</v>
      </c>
      <c r="G247" s="25" t="s">
        <v>185</v>
      </c>
      <c r="H247" s="23">
        <v>1290</v>
      </c>
      <c r="I247" s="26" t="s">
        <v>129</v>
      </c>
      <c r="J247" s="26" t="s">
        <v>34</v>
      </c>
      <c r="K247" s="27">
        <f t="shared" si="135"/>
        <v>0.99583333333333324</v>
      </c>
      <c r="L247" s="28" t="s">
        <v>28</v>
      </c>
      <c r="M247" s="29" t="s">
        <v>28</v>
      </c>
      <c r="N247" s="30">
        <v>0.85</v>
      </c>
      <c r="O247" s="31">
        <v>0.8</v>
      </c>
      <c r="P247" s="31">
        <v>0.8</v>
      </c>
      <c r="Q247" s="31">
        <v>0.9</v>
      </c>
      <c r="R247" s="31">
        <v>0.9</v>
      </c>
      <c r="S247" s="31">
        <v>1.1000000000000001</v>
      </c>
      <c r="T247" s="31">
        <v>1.2</v>
      </c>
      <c r="U247" s="31">
        <v>1.2</v>
      </c>
      <c r="V247" s="31">
        <v>1.2</v>
      </c>
      <c r="W247" s="31">
        <v>1.1000000000000001</v>
      </c>
      <c r="X247" s="31">
        <v>1</v>
      </c>
      <c r="Y247" s="31">
        <v>0.9</v>
      </c>
    </row>
    <row r="248" spans="4:25" ht="17.25" customHeight="1" x14ac:dyDescent="0.25">
      <c r="D248" s="32" t="s">
        <v>26</v>
      </c>
      <c r="E248" s="32" t="s">
        <v>27</v>
      </c>
      <c r="F248" s="33" t="s">
        <v>186</v>
      </c>
      <c r="G248" s="34" t="s">
        <v>185</v>
      </c>
      <c r="H248" s="32">
        <v>1290</v>
      </c>
      <c r="I248" s="35" t="s">
        <v>129</v>
      </c>
      <c r="J248" s="35" t="s">
        <v>35</v>
      </c>
      <c r="K248" s="36">
        <f t="shared" si="135"/>
        <v>4.9833333333333318E-3</v>
      </c>
      <c r="L248" s="35" t="s">
        <v>36</v>
      </c>
      <c r="M248" s="37">
        <f>10*(5*6)/10^3</f>
        <v>0.3</v>
      </c>
      <c r="N248" s="38">
        <f>ROUND(0.5%*N247,4)</f>
        <v>4.3E-3</v>
      </c>
      <c r="O248" s="39">
        <f t="shared" ref="O248:Y248" si="167">ROUND(0.5%*O247,4)</f>
        <v>4.0000000000000001E-3</v>
      </c>
      <c r="P248" s="39">
        <f t="shared" si="167"/>
        <v>4.0000000000000001E-3</v>
      </c>
      <c r="Q248" s="39">
        <f t="shared" si="167"/>
        <v>4.4999999999999997E-3</v>
      </c>
      <c r="R248" s="39">
        <f t="shared" si="167"/>
        <v>4.4999999999999997E-3</v>
      </c>
      <c r="S248" s="39">
        <f t="shared" si="167"/>
        <v>5.4999999999999997E-3</v>
      </c>
      <c r="T248" s="39">
        <f t="shared" si="167"/>
        <v>6.0000000000000001E-3</v>
      </c>
      <c r="U248" s="39">
        <f t="shared" si="167"/>
        <v>6.0000000000000001E-3</v>
      </c>
      <c r="V248" s="39">
        <f t="shared" si="167"/>
        <v>6.0000000000000001E-3</v>
      </c>
      <c r="W248" s="39">
        <f t="shared" si="167"/>
        <v>5.4999999999999997E-3</v>
      </c>
      <c r="X248" s="39">
        <f t="shared" si="167"/>
        <v>5.0000000000000001E-3</v>
      </c>
      <c r="Y248" s="39">
        <f t="shared" si="167"/>
        <v>4.4999999999999997E-3</v>
      </c>
    </row>
    <row r="249" spans="4:25" ht="17.25" customHeight="1" x14ac:dyDescent="0.25">
      <c r="D249" s="32" t="s">
        <v>26</v>
      </c>
      <c r="E249" s="32" t="s">
        <v>27</v>
      </c>
      <c r="F249" s="33" t="s">
        <v>186</v>
      </c>
      <c r="G249" s="34" t="s">
        <v>185</v>
      </c>
      <c r="H249" s="32">
        <v>1290</v>
      </c>
      <c r="I249" s="35" t="s">
        <v>129</v>
      </c>
      <c r="J249" s="35" t="s">
        <v>35</v>
      </c>
      <c r="K249" s="36">
        <f t="shared" si="135"/>
        <v>0.63833333333333331</v>
      </c>
      <c r="L249" s="35" t="s">
        <v>37</v>
      </c>
      <c r="M249" s="37">
        <v>4.5</v>
      </c>
      <c r="N249" s="40">
        <f>ROUND($N$42*N247,2)</f>
        <v>0.17</v>
      </c>
      <c r="O249" s="41">
        <f>ROUND($O$42*O247,2)</f>
        <v>0.24</v>
      </c>
      <c r="P249" s="41">
        <f>ROUND($P$42*P247,2)</f>
        <v>0.32</v>
      </c>
      <c r="Q249" s="41">
        <f>ROUND($Q$42*Q247,2)</f>
        <v>0.45</v>
      </c>
      <c r="R249" s="41">
        <f>ROUND($R$42*R247,2)</f>
        <v>0.63</v>
      </c>
      <c r="S249" s="41">
        <f>ROUND($S$42*S247,2)</f>
        <v>0.88</v>
      </c>
      <c r="T249" s="41">
        <f>ROUND($T$42*T247,2)</f>
        <v>1.08</v>
      </c>
      <c r="U249" s="41">
        <f>ROUND($U$42*U247,2)</f>
        <v>1.08</v>
      </c>
      <c r="V249" s="41">
        <f>ROUND($V$42*V247,2)</f>
        <v>1.08</v>
      </c>
      <c r="W249" s="41">
        <f>ROUND($W$42*W247,2)</f>
        <v>0.77</v>
      </c>
      <c r="X249" s="41">
        <f>ROUND($X$42*X247,2)</f>
        <v>0.6</v>
      </c>
      <c r="Y249" s="41">
        <f>ROUND($Y$42*Y247,2)</f>
        <v>0.36</v>
      </c>
    </row>
    <row r="250" spans="4:25" ht="17.25" customHeight="1" x14ac:dyDescent="0.25">
      <c r="D250" s="32" t="s">
        <v>26</v>
      </c>
      <c r="E250" s="32" t="s">
        <v>27</v>
      </c>
      <c r="F250" s="33" t="s">
        <v>186</v>
      </c>
      <c r="G250" s="34" t="s">
        <v>185</v>
      </c>
      <c r="H250" s="32">
        <v>1290</v>
      </c>
      <c r="I250" s="35" t="s">
        <v>129</v>
      </c>
      <c r="J250" s="35" t="s">
        <v>35</v>
      </c>
      <c r="K250" s="36">
        <f t="shared" si="135"/>
        <v>0.35251666666666664</v>
      </c>
      <c r="L250" s="35" t="s">
        <v>38</v>
      </c>
      <c r="M250" s="37">
        <v>4.5</v>
      </c>
      <c r="N250" s="40">
        <f>N247-SUM(N248:N249)</f>
        <v>0.67569999999999997</v>
      </c>
      <c r="O250" s="41">
        <f t="shared" ref="O250" si="168">O247-SUM(O248:O249)</f>
        <v>0.55600000000000005</v>
      </c>
      <c r="P250" s="41">
        <f t="shared" ref="P250:Y250" si="169">P247-SUM(P248:P249)</f>
        <v>0.47600000000000003</v>
      </c>
      <c r="Q250" s="41">
        <f t="shared" si="169"/>
        <v>0.44550000000000001</v>
      </c>
      <c r="R250" s="41">
        <f t="shared" si="169"/>
        <v>0.26550000000000007</v>
      </c>
      <c r="S250" s="41">
        <f t="shared" si="169"/>
        <v>0.21450000000000014</v>
      </c>
      <c r="T250" s="41">
        <f t="shared" si="169"/>
        <v>0.11399999999999988</v>
      </c>
      <c r="U250" s="41">
        <f t="shared" si="169"/>
        <v>0.11399999999999988</v>
      </c>
      <c r="V250" s="41">
        <f t="shared" si="169"/>
        <v>0.11399999999999988</v>
      </c>
      <c r="W250" s="41">
        <f t="shared" si="169"/>
        <v>0.32450000000000012</v>
      </c>
      <c r="X250" s="41">
        <f t="shared" si="169"/>
        <v>0.39500000000000002</v>
      </c>
      <c r="Y250" s="41">
        <f t="shared" si="169"/>
        <v>0.53550000000000009</v>
      </c>
    </row>
    <row r="251" spans="4:25" ht="17.25" customHeight="1" x14ac:dyDescent="0.25">
      <c r="D251" s="23" t="s">
        <v>26</v>
      </c>
      <c r="E251" s="23" t="s">
        <v>27</v>
      </c>
      <c r="F251" s="24" t="s">
        <v>187</v>
      </c>
      <c r="G251" s="25" t="s">
        <v>185</v>
      </c>
      <c r="H251" s="23">
        <v>1290</v>
      </c>
      <c r="I251" s="26" t="s">
        <v>134</v>
      </c>
      <c r="J251" s="26" t="s">
        <v>34</v>
      </c>
      <c r="K251" s="27">
        <f t="shared" si="135"/>
        <v>0.25</v>
      </c>
      <c r="L251" s="28" t="s">
        <v>28</v>
      </c>
      <c r="M251" s="29" t="s">
        <v>28</v>
      </c>
      <c r="N251" s="30">
        <v>0.25</v>
      </c>
      <c r="O251" s="31">
        <v>0.25</v>
      </c>
      <c r="P251" s="31">
        <v>0.25</v>
      </c>
      <c r="Q251" s="31">
        <v>0.25</v>
      </c>
      <c r="R251" s="31">
        <v>0.25</v>
      </c>
      <c r="S251" s="31">
        <v>0.25</v>
      </c>
      <c r="T251" s="31">
        <v>0.25</v>
      </c>
      <c r="U251" s="31">
        <v>0.25</v>
      </c>
      <c r="V251" s="31">
        <v>0.25</v>
      </c>
      <c r="W251" s="31">
        <v>0.25</v>
      </c>
      <c r="X251" s="31">
        <v>0.25</v>
      </c>
      <c r="Y251" s="31">
        <v>0.25</v>
      </c>
    </row>
    <row r="252" spans="4:25" ht="17.25" customHeight="1" x14ac:dyDescent="0.25">
      <c r="D252" s="32" t="s">
        <v>26</v>
      </c>
      <c r="E252" s="32" t="s">
        <v>27</v>
      </c>
      <c r="F252" s="33" t="s">
        <v>187</v>
      </c>
      <c r="G252" s="34" t="s">
        <v>185</v>
      </c>
      <c r="H252" s="32">
        <v>1290</v>
      </c>
      <c r="I252" s="35" t="s">
        <v>134</v>
      </c>
      <c r="J252" s="35" t="s">
        <v>35</v>
      </c>
      <c r="K252" s="36">
        <f t="shared" si="135"/>
        <v>0.25</v>
      </c>
      <c r="L252" s="85" t="s">
        <v>54</v>
      </c>
      <c r="M252" s="37">
        <v>2.5</v>
      </c>
      <c r="N252" s="146">
        <f>N251</f>
        <v>0.25</v>
      </c>
      <c r="O252" s="147">
        <f t="shared" ref="O252:Y252" si="170">O251</f>
        <v>0.25</v>
      </c>
      <c r="P252" s="147">
        <f t="shared" si="170"/>
        <v>0.25</v>
      </c>
      <c r="Q252" s="147">
        <f t="shared" si="170"/>
        <v>0.25</v>
      </c>
      <c r="R252" s="147">
        <f t="shared" si="170"/>
        <v>0.25</v>
      </c>
      <c r="S252" s="147">
        <f t="shared" si="170"/>
        <v>0.25</v>
      </c>
      <c r="T252" s="147">
        <f t="shared" si="170"/>
        <v>0.25</v>
      </c>
      <c r="U252" s="147">
        <f t="shared" si="170"/>
        <v>0.25</v>
      </c>
      <c r="V252" s="147">
        <f t="shared" si="170"/>
        <v>0.25</v>
      </c>
      <c r="W252" s="147">
        <f t="shared" si="170"/>
        <v>0.25</v>
      </c>
      <c r="X252" s="147">
        <f t="shared" si="170"/>
        <v>0.25</v>
      </c>
      <c r="Y252" s="147">
        <f t="shared" si="170"/>
        <v>0.25</v>
      </c>
    </row>
    <row r="253" spans="4:25" ht="17.25" customHeight="1" x14ac:dyDescent="0.25">
      <c r="D253" s="32" t="s">
        <v>26</v>
      </c>
      <c r="E253" s="32" t="s">
        <v>27</v>
      </c>
      <c r="F253" s="33" t="s">
        <v>187</v>
      </c>
      <c r="G253" s="34" t="s">
        <v>185</v>
      </c>
      <c r="H253" s="32">
        <v>1290</v>
      </c>
      <c r="I253" s="35" t="s">
        <v>134</v>
      </c>
      <c r="J253" s="35" t="s">
        <v>35</v>
      </c>
      <c r="K253" s="36">
        <f>IFERROR(AVERAGE(N253:Y253),"n/a")</f>
        <v>6.0000000000000019E-2</v>
      </c>
      <c r="L253" s="35" t="s">
        <v>55</v>
      </c>
      <c r="M253" s="37">
        <f>ROUND(0.5%*230,1)</f>
        <v>1.2</v>
      </c>
      <c r="N253" s="146">
        <f>N254</f>
        <v>0.06</v>
      </c>
      <c r="O253" s="147">
        <f t="shared" ref="O253:Y253" si="171">O254</f>
        <v>0.06</v>
      </c>
      <c r="P253" s="147">
        <f t="shared" si="171"/>
        <v>0.06</v>
      </c>
      <c r="Q253" s="147">
        <f t="shared" si="171"/>
        <v>0.06</v>
      </c>
      <c r="R253" s="147">
        <f t="shared" si="171"/>
        <v>0.06</v>
      </c>
      <c r="S253" s="147">
        <f t="shared" si="171"/>
        <v>0.06</v>
      </c>
      <c r="T253" s="147">
        <f t="shared" si="171"/>
        <v>0.06</v>
      </c>
      <c r="U253" s="147">
        <f t="shared" si="171"/>
        <v>0.06</v>
      </c>
      <c r="V253" s="147">
        <f t="shared" si="171"/>
        <v>0.06</v>
      </c>
      <c r="W253" s="147">
        <f t="shared" si="171"/>
        <v>0.06</v>
      </c>
      <c r="X253" s="147">
        <f t="shared" si="171"/>
        <v>0.06</v>
      </c>
      <c r="Y253" s="147">
        <f t="shared" si="171"/>
        <v>0.06</v>
      </c>
    </row>
    <row r="254" spans="4:25" ht="17.25" customHeight="1" x14ac:dyDescent="0.25">
      <c r="D254" s="32" t="s">
        <v>26</v>
      </c>
      <c r="E254" s="32" t="s">
        <v>27</v>
      </c>
      <c r="F254" s="33" t="s">
        <v>187</v>
      </c>
      <c r="G254" s="34" t="s">
        <v>185</v>
      </c>
      <c r="H254" s="32">
        <v>1290</v>
      </c>
      <c r="I254" s="35" t="s">
        <v>134</v>
      </c>
      <c r="J254" s="35" t="s">
        <v>35</v>
      </c>
      <c r="K254" s="36">
        <f>IFERROR(AVERAGE(N254:Y254),"n/a")</f>
        <v>6.0000000000000019E-2</v>
      </c>
      <c r="L254" s="35" t="s">
        <v>51</v>
      </c>
      <c r="M254" s="37">
        <v>1.5</v>
      </c>
      <c r="N254" s="146">
        <f>ROUND(25%*N251,2)</f>
        <v>0.06</v>
      </c>
      <c r="O254" s="147">
        <f t="shared" ref="O254:Y254" si="172">ROUND(25%*O251,2)</f>
        <v>0.06</v>
      </c>
      <c r="P254" s="147">
        <f t="shared" si="172"/>
        <v>0.06</v>
      </c>
      <c r="Q254" s="147">
        <f t="shared" si="172"/>
        <v>0.06</v>
      </c>
      <c r="R254" s="147">
        <f t="shared" si="172"/>
        <v>0.06</v>
      </c>
      <c r="S254" s="147">
        <f t="shared" si="172"/>
        <v>0.06</v>
      </c>
      <c r="T254" s="147">
        <f t="shared" si="172"/>
        <v>0.06</v>
      </c>
      <c r="U254" s="147">
        <f t="shared" si="172"/>
        <v>0.06</v>
      </c>
      <c r="V254" s="147">
        <f t="shared" si="172"/>
        <v>0.06</v>
      </c>
      <c r="W254" s="147">
        <f t="shared" si="172"/>
        <v>0.06</v>
      </c>
      <c r="X254" s="147">
        <f t="shared" si="172"/>
        <v>0.06</v>
      </c>
      <c r="Y254" s="147">
        <f t="shared" si="172"/>
        <v>0.06</v>
      </c>
    </row>
    <row r="255" spans="4:25" ht="17.25" customHeight="1" x14ac:dyDescent="0.25">
      <c r="D255" s="32" t="s">
        <v>26</v>
      </c>
      <c r="E255" s="32" t="s">
        <v>27</v>
      </c>
      <c r="F255" s="33" t="s">
        <v>187</v>
      </c>
      <c r="G255" s="34" t="s">
        <v>185</v>
      </c>
      <c r="H255" s="32">
        <v>1290</v>
      </c>
      <c r="I255" s="35" t="s">
        <v>134</v>
      </c>
      <c r="J255" s="35" t="s">
        <v>35</v>
      </c>
      <c r="K255" s="36">
        <f t="shared" si="135"/>
        <v>0</v>
      </c>
      <c r="L255" s="35" t="s">
        <v>135</v>
      </c>
      <c r="M255" s="37">
        <v>0.9</v>
      </c>
      <c r="N255" s="148">
        <v>0</v>
      </c>
      <c r="O255" s="149">
        <v>0</v>
      </c>
      <c r="P255" s="149">
        <v>0</v>
      </c>
      <c r="Q255" s="149">
        <v>0</v>
      </c>
      <c r="R255" s="149">
        <v>0</v>
      </c>
      <c r="S255" s="149">
        <v>0</v>
      </c>
      <c r="T255" s="149">
        <v>0</v>
      </c>
      <c r="U255" s="149">
        <v>0</v>
      </c>
      <c r="V255" s="149">
        <v>0</v>
      </c>
      <c r="W255" s="149">
        <v>0</v>
      </c>
      <c r="X255" s="149">
        <v>0</v>
      </c>
      <c r="Y255" s="149">
        <v>0</v>
      </c>
    </row>
    <row r="256" spans="4:25" ht="17.25" customHeight="1" x14ac:dyDescent="0.25">
      <c r="D256" s="32" t="s">
        <v>26</v>
      </c>
      <c r="E256" s="32" t="s">
        <v>27</v>
      </c>
      <c r="F256" s="33" t="s">
        <v>187</v>
      </c>
      <c r="G256" s="34" t="s">
        <v>185</v>
      </c>
      <c r="H256" s="32">
        <v>1290</v>
      </c>
      <c r="I256" s="35" t="s">
        <v>134</v>
      </c>
      <c r="J256" s="35" t="s">
        <v>35</v>
      </c>
      <c r="K256" s="36">
        <f t="shared" si="135"/>
        <v>0</v>
      </c>
      <c r="L256" s="35" t="s">
        <v>136</v>
      </c>
      <c r="M256" s="37">
        <v>0.11</v>
      </c>
      <c r="N256" s="148">
        <v>0</v>
      </c>
      <c r="O256" s="149">
        <v>0</v>
      </c>
      <c r="P256" s="149">
        <v>0</v>
      </c>
      <c r="Q256" s="149">
        <v>0</v>
      </c>
      <c r="R256" s="149">
        <v>0</v>
      </c>
      <c r="S256" s="149">
        <v>0</v>
      </c>
      <c r="T256" s="149">
        <v>0</v>
      </c>
      <c r="U256" s="149">
        <v>0</v>
      </c>
      <c r="V256" s="149">
        <v>0</v>
      </c>
      <c r="W256" s="149">
        <v>0</v>
      </c>
      <c r="X256" s="149">
        <v>0</v>
      </c>
      <c r="Y256" s="149">
        <v>0</v>
      </c>
    </row>
    <row r="257" spans="4:25" ht="17.25" customHeight="1" x14ac:dyDescent="0.25">
      <c r="D257" s="23" t="s">
        <v>26</v>
      </c>
      <c r="E257" s="23" t="s">
        <v>27</v>
      </c>
      <c r="F257" s="24" t="s">
        <v>188</v>
      </c>
      <c r="G257" s="25" t="s">
        <v>185</v>
      </c>
      <c r="H257" s="23">
        <f t="shared" ref="H257:H264" si="173">H235+365</f>
        <v>1280</v>
      </c>
      <c r="I257" s="26" t="s">
        <v>155</v>
      </c>
      <c r="J257" s="26" t="s">
        <v>34</v>
      </c>
      <c r="K257" s="27">
        <f t="shared" si="135"/>
        <v>7.5000000000000011E-2</v>
      </c>
      <c r="L257" s="28" t="s">
        <v>28</v>
      </c>
      <c r="M257" s="29" t="s">
        <v>28</v>
      </c>
      <c r="N257" s="30">
        <v>0.05</v>
      </c>
      <c r="O257" s="31">
        <v>0.05</v>
      </c>
      <c r="P257" s="31">
        <v>0.05</v>
      </c>
      <c r="Q257" s="31">
        <v>0.05</v>
      </c>
      <c r="R257" s="31">
        <v>0.06</v>
      </c>
      <c r="S257" s="31">
        <v>7.0000000000000007E-2</v>
      </c>
      <c r="T257" s="31">
        <v>0.11</v>
      </c>
      <c r="U257" s="31">
        <v>0.18</v>
      </c>
      <c r="V257" s="31">
        <v>0.11</v>
      </c>
      <c r="W257" s="31">
        <v>7.0000000000000007E-2</v>
      </c>
      <c r="X257" s="31">
        <v>0.05</v>
      </c>
      <c r="Y257" s="31">
        <v>0.05</v>
      </c>
    </row>
    <row r="258" spans="4:25" ht="17.25" customHeight="1" x14ac:dyDescent="0.25">
      <c r="D258" s="32" t="s">
        <v>26</v>
      </c>
      <c r="E258" s="32" t="s">
        <v>27</v>
      </c>
      <c r="F258" s="33" t="s">
        <v>188</v>
      </c>
      <c r="G258" s="34" t="s">
        <v>185</v>
      </c>
      <c r="H258" s="32">
        <f t="shared" si="173"/>
        <v>1280</v>
      </c>
      <c r="I258" s="35" t="s">
        <v>155</v>
      </c>
      <c r="J258" s="35" t="s">
        <v>35</v>
      </c>
      <c r="K258" s="36">
        <f t="shared" si="135"/>
        <v>5.5833333333333346E-2</v>
      </c>
      <c r="L258" s="35" t="s">
        <v>156</v>
      </c>
      <c r="M258" s="37">
        <v>0.12</v>
      </c>
      <c r="N258" s="44">
        <f>ROUND(N257*0.7,2)</f>
        <v>0.04</v>
      </c>
      <c r="O258" s="39">
        <f t="shared" ref="O258:Y258" si="174">ROUND(O257*0.7,2)</f>
        <v>0.04</v>
      </c>
      <c r="P258" s="39">
        <f t="shared" si="174"/>
        <v>0.04</v>
      </c>
      <c r="Q258" s="39">
        <f t="shared" si="174"/>
        <v>0.04</v>
      </c>
      <c r="R258" s="39">
        <f t="shared" si="174"/>
        <v>0.04</v>
      </c>
      <c r="S258" s="39">
        <f t="shared" si="174"/>
        <v>0.05</v>
      </c>
      <c r="T258" s="39">
        <f t="shared" si="174"/>
        <v>0.08</v>
      </c>
      <c r="U258" s="39">
        <f t="shared" si="174"/>
        <v>0.13</v>
      </c>
      <c r="V258" s="39">
        <f t="shared" si="174"/>
        <v>0.08</v>
      </c>
      <c r="W258" s="39">
        <f t="shared" si="174"/>
        <v>0.05</v>
      </c>
      <c r="X258" s="39">
        <f t="shared" si="174"/>
        <v>0.04</v>
      </c>
      <c r="Y258" s="39">
        <f t="shared" si="174"/>
        <v>0.04</v>
      </c>
    </row>
    <row r="259" spans="4:25" ht="17.25" customHeight="1" x14ac:dyDescent="0.25">
      <c r="D259" s="32" t="s">
        <v>26</v>
      </c>
      <c r="E259" s="32" t="s">
        <v>27</v>
      </c>
      <c r="F259" s="33" t="s">
        <v>188</v>
      </c>
      <c r="G259" s="34" t="s">
        <v>185</v>
      </c>
      <c r="H259" s="32">
        <f t="shared" si="173"/>
        <v>1280</v>
      </c>
      <c r="I259" s="35" t="s">
        <v>155</v>
      </c>
      <c r="J259" s="35" t="s">
        <v>35</v>
      </c>
      <c r="K259" s="36">
        <f t="shared" si="135"/>
        <v>1.9166666666666669E-2</v>
      </c>
      <c r="L259" s="35" t="s">
        <v>157</v>
      </c>
      <c r="M259" s="37">
        <v>0.75</v>
      </c>
      <c r="N259" s="44">
        <f>N257-N258</f>
        <v>1.0000000000000002E-2</v>
      </c>
      <c r="O259" s="39">
        <f t="shared" ref="O259:Y259" si="175">O257-O258</f>
        <v>1.0000000000000002E-2</v>
      </c>
      <c r="P259" s="39">
        <f t="shared" si="175"/>
        <v>1.0000000000000002E-2</v>
      </c>
      <c r="Q259" s="39">
        <f t="shared" si="175"/>
        <v>1.0000000000000002E-2</v>
      </c>
      <c r="R259" s="39">
        <f t="shared" si="175"/>
        <v>1.9999999999999997E-2</v>
      </c>
      <c r="S259" s="39">
        <f t="shared" si="175"/>
        <v>2.0000000000000004E-2</v>
      </c>
      <c r="T259" s="39">
        <f t="shared" si="175"/>
        <v>0.03</v>
      </c>
      <c r="U259" s="39">
        <f t="shared" si="175"/>
        <v>4.9999999999999989E-2</v>
      </c>
      <c r="V259" s="39">
        <f t="shared" si="175"/>
        <v>0.03</v>
      </c>
      <c r="W259" s="39">
        <f t="shared" si="175"/>
        <v>2.0000000000000004E-2</v>
      </c>
      <c r="X259" s="39">
        <f t="shared" si="175"/>
        <v>1.0000000000000002E-2</v>
      </c>
      <c r="Y259" s="39">
        <f t="shared" si="175"/>
        <v>1.0000000000000002E-2</v>
      </c>
    </row>
    <row r="260" spans="4:25" ht="17.25" customHeight="1" x14ac:dyDescent="0.25">
      <c r="D260" s="32" t="s">
        <v>26</v>
      </c>
      <c r="E260" s="32" t="s">
        <v>27</v>
      </c>
      <c r="F260" s="33" t="s">
        <v>188</v>
      </c>
      <c r="G260" s="34" t="s">
        <v>185</v>
      </c>
      <c r="H260" s="32">
        <f t="shared" si="173"/>
        <v>1280</v>
      </c>
      <c r="I260" s="35" t="s">
        <v>155</v>
      </c>
      <c r="J260" s="35" t="s">
        <v>35</v>
      </c>
      <c r="K260" s="36">
        <f t="shared" si="135"/>
        <v>7.5000000000000011E-2</v>
      </c>
      <c r="L260" s="35" t="s">
        <v>55</v>
      </c>
      <c r="M260" s="37">
        <f>ROUND(30%*15,1)</f>
        <v>4.5</v>
      </c>
      <c r="N260" s="44">
        <f>SUM(N258:N259)</f>
        <v>0.05</v>
      </c>
      <c r="O260" s="39">
        <f t="shared" ref="O260:Y260" si="176">SUM(O258:O259)</f>
        <v>0.05</v>
      </c>
      <c r="P260" s="39">
        <f t="shared" si="176"/>
        <v>0.05</v>
      </c>
      <c r="Q260" s="39">
        <f t="shared" si="176"/>
        <v>0.05</v>
      </c>
      <c r="R260" s="39">
        <f t="shared" si="176"/>
        <v>0.06</v>
      </c>
      <c r="S260" s="39">
        <f t="shared" si="176"/>
        <v>7.0000000000000007E-2</v>
      </c>
      <c r="T260" s="39">
        <f t="shared" si="176"/>
        <v>0.11</v>
      </c>
      <c r="U260" s="39">
        <f t="shared" si="176"/>
        <v>0.18</v>
      </c>
      <c r="V260" s="39">
        <f t="shared" si="176"/>
        <v>0.11</v>
      </c>
      <c r="W260" s="39">
        <f t="shared" si="176"/>
        <v>7.0000000000000007E-2</v>
      </c>
      <c r="X260" s="39">
        <f t="shared" si="176"/>
        <v>0.05</v>
      </c>
      <c r="Y260" s="39">
        <f t="shared" si="176"/>
        <v>0.05</v>
      </c>
    </row>
    <row r="261" spans="4:25" ht="17.25" customHeight="1" x14ac:dyDescent="0.25">
      <c r="D261" s="23" t="s">
        <v>26</v>
      </c>
      <c r="E261" s="23" t="s">
        <v>27</v>
      </c>
      <c r="F261" s="24" t="s">
        <v>188</v>
      </c>
      <c r="G261" s="25" t="s">
        <v>185</v>
      </c>
      <c r="H261" s="23">
        <f t="shared" si="173"/>
        <v>1280</v>
      </c>
      <c r="I261" s="26" t="s">
        <v>158</v>
      </c>
      <c r="J261" s="26" t="s">
        <v>34</v>
      </c>
      <c r="K261" s="27">
        <f t="shared" si="135"/>
        <v>7.5000000000000011E-2</v>
      </c>
      <c r="L261" s="28" t="s">
        <v>28</v>
      </c>
      <c r="M261" s="29" t="s">
        <v>28</v>
      </c>
      <c r="N261" s="30">
        <v>0.05</v>
      </c>
      <c r="O261" s="31">
        <v>0.05</v>
      </c>
      <c r="P261" s="31">
        <v>0.05</v>
      </c>
      <c r="Q261" s="31">
        <v>0.05</v>
      </c>
      <c r="R261" s="31">
        <v>0.06</v>
      </c>
      <c r="S261" s="31">
        <v>7.0000000000000007E-2</v>
      </c>
      <c r="T261" s="31">
        <v>0.11</v>
      </c>
      <c r="U261" s="31">
        <v>0.18</v>
      </c>
      <c r="V261" s="31">
        <v>0.11</v>
      </c>
      <c r="W261" s="31">
        <v>7.0000000000000007E-2</v>
      </c>
      <c r="X261" s="31">
        <v>0.05</v>
      </c>
      <c r="Y261" s="31">
        <v>0.05</v>
      </c>
    </row>
    <row r="262" spans="4:25" ht="17.25" customHeight="1" x14ac:dyDescent="0.25">
      <c r="D262" s="32" t="s">
        <v>26</v>
      </c>
      <c r="E262" s="32" t="s">
        <v>27</v>
      </c>
      <c r="F262" s="33" t="s">
        <v>188</v>
      </c>
      <c r="G262" s="34" t="s">
        <v>185</v>
      </c>
      <c r="H262" s="32">
        <f t="shared" si="173"/>
        <v>1280</v>
      </c>
      <c r="I262" s="35" t="s">
        <v>158</v>
      </c>
      <c r="J262" s="35" t="s">
        <v>35</v>
      </c>
      <c r="K262" s="36">
        <f t="shared" si="135"/>
        <v>5.5833333333333346E-2</v>
      </c>
      <c r="L262" s="35" t="s">
        <v>156</v>
      </c>
      <c r="M262" s="37">
        <v>0.12</v>
      </c>
      <c r="N262" s="44">
        <f>ROUND(N261*0.7,2)</f>
        <v>0.04</v>
      </c>
      <c r="O262" s="39">
        <f t="shared" ref="O262:Y262" si="177">ROUND(O261*0.7,2)</f>
        <v>0.04</v>
      </c>
      <c r="P262" s="39">
        <f t="shared" si="177"/>
        <v>0.04</v>
      </c>
      <c r="Q262" s="39">
        <f t="shared" si="177"/>
        <v>0.04</v>
      </c>
      <c r="R262" s="39">
        <f t="shared" si="177"/>
        <v>0.04</v>
      </c>
      <c r="S262" s="39">
        <f t="shared" si="177"/>
        <v>0.05</v>
      </c>
      <c r="T262" s="39">
        <f t="shared" si="177"/>
        <v>0.08</v>
      </c>
      <c r="U262" s="39">
        <f t="shared" si="177"/>
        <v>0.13</v>
      </c>
      <c r="V262" s="39">
        <f t="shared" si="177"/>
        <v>0.08</v>
      </c>
      <c r="W262" s="39">
        <f t="shared" si="177"/>
        <v>0.05</v>
      </c>
      <c r="X262" s="39">
        <f t="shared" si="177"/>
        <v>0.04</v>
      </c>
      <c r="Y262" s="39">
        <f t="shared" si="177"/>
        <v>0.04</v>
      </c>
    </row>
    <row r="263" spans="4:25" ht="17.25" customHeight="1" x14ac:dyDescent="0.25">
      <c r="D263" s="32" t="s">
        <v>26</v>
      </c>
      <c r="E263" s="32" t="s">
        <v>27</v>
      </c>
      <c r="F263" s="33" t="s">
        <v>188</v>
      </c>
      <c r="G263" s="34" t="s">
        <v>185</v>
      </c>
      <c r="H263" s="32">
        <f t="shared" si="173"/>
        <v>1280</v>
      </c>
      <c r="I263" s="35" t="s">
        <v>158</v>
      </c>
      <c r="J263" s="35" t="s">
        <v>35</v>
      </c>
      <c r="K263" s="36">
        <f t="shared" si="135"/>
        <v>1.9166666666666669E-2</v>
      </c>
      <c r="L263" s="35" t="s">
        <v>157</v>
      </c>
      <c r="M263" s="37">
        <v>0.75</v>
      </c>
      <c r="N263" s="44">
        <f>N261-N262</f>
        <v>1.0000000000000002E-2</v>
      </c>
      <c r="O263" s="39">
        <f t="shared" ref="O263:Y263" si="178">O261-O262</f>
        <v>1.0000000000000002E-2</v>
      </c>
      <c r="P263" s="39">
        <f t="shared" si="178"/>
        <v>1.0000000000000002E-2</v>
      </c>
      <c r="Q263" s="39">
        <f t="shared" si="178"/>
        <v>1.0000000000000002E-2</v>
      </c>
      <c r="R263" s="39">
        <f t="shared" si="178"/>
        <v>1.9999999999999997E-2</v>
      </c>
      <c r="S263" s="39">
        <f t="shared" si="178"/>
        <v>2.0000000000000004E-2</v>
      </c>
      <c r="T263" s="39">
        <f t="shared" si="178"/>
        <v>0.03</v>
      </c>
      <c r="U263" s="39">
        <f t="shared" si="178"/>
        <v>4.9999999999999989E-2</v>
      </c>
      <c r="V263" s="39">
        <f t="shared" si="178"/>
        <v>0.03</v>
      </c>
      <c r="W263" s="39">
        <f t="shared" si="178"/>
        <v>2.0000000000000004E-2</v>
      </c>
      <c r="X263" s="39">
        <f t="shared" si="178"/>
        <v>1.0000000000000002E-2</v>
      </c>
      <c r="Y263" s="39">
        <f t="shared" si="178"/>
        <v>1.0000000000000002E-2</v>
      </c>
    </row>
    <row r="264" spans="4:25" ht="17.25" customHeight="1" x14ac:dyDescent="0.25">
      <c r="D264" s="32" t="s">
        <v>26</v>
      </c>
      <c r="E264" s="32" t="s">
        <v>27</v>
      </c>
      <c r="F264" s="33" t="s">
        <v>188</v>
      </c>
      <c r="G264" s="34" t="s">
        <v>185</v>
      </c>
      <c r="H264" s="32">
        <f t="shared" si="173"/>
        <v>1280</v>
      </c>
      <c r="I264" s="35" t="s">
        <v>158</v>
      </c>
      <c r="J264" s="35" t="s">
        <v>35</v>
      </c>
      <c r="K264" s="36">
        <f t="shared" si="135"/>
        <v>7.5000000000000011E-2</v>
      </c>
      <c r="L264" s="35" t="s">
        <v>55</v>
      </c>
      <c r="M264" s="37">
        <f>ROUND(10%*30,1)</f>
        <v>3</v>
      </c>
      <c r="N264" s="44">
        <f>SUM(N262:N263)</f>
        <v>0.05</v>
      </c>
      <c r="O264" s="39">
        <f t="shared" ref="O264:Y264" si="179">SUM(O262:O263)</f>
        <v>0.05</v>
      </c>
      <c r="P264" s="39">
        <f t="shared" si="179"/>
        <v>0.05</v>
      </c>
      <c r="Q264" s="39">
        <f t="shared" si="179"/>
        <v>0.05</v>
      </c>
      <c r="R264" s="39">
        <f t="shared" si="179"/>
        <v>0.06</v>
      </c>
      <c r="S264" s="39">
        <f t="shared" si="179"/>
        <v>7.0000000000000007E-2</v>
      </c>
      <c r="T264" s="39">
        <f t="shared" si="179"/>
        <v>0.11</v>
      </c>
      <c r="U264" s="39">
        <f t="shared" si="179"/>
        <v>0.18</v>
      </c>
      <c r="V264" s="39">
        <f t="shared" si="179"/>
        <v>0.11</v>
      </c>
      <c r="W264" s="39">
        <f t="shared" si="179"/>
        <v>7.0000000000000007E-2</v>
      </c>
      <c r="X264" s="39">
        <f t="shared" si="179"/>
        <v>0.05</v>
      </c>
      <c r="Y264" s="39">
        <f t="shared" si="179"/>
        <v>0.05</v>
      </c>
    </row>
    <row r="265" spans="4:25" ht="17.25" customHeight="1" x14ac:dyDescent="0.25">
      <c r="D265" s="95" t="s">
        <v>26</v>
      </c>
      <c r="E265" s="95" t="s">
        <v>27</v>
      </c>
      <c r="F265" s="96" t="s">
        <v>28</v>
      </c>
      <c r="G265" s="97" t="s">
        <v>189</v>
      </c>
      <c r="H265" s="95" t="s">
        <v>28</v>
      </c>
      <c r="I265" s="98" t="s">
        <v>28</v>
      </c>
      <c r="J265" s="98" t="s">
        <v>28</v>
      </c>
      <c r="K265" s="99" t="str">
        <f t="shared" si="135"/>
        <v>n/a</v>
      </c>
      <c r="L265" s="98" t="s">
        <v>28</v>
      </c>
      <c r="M265" s="100" t="s">
        <v>28</v>
      </c>
      <c r="N265" s="101" t="s">
        <v>28</v>
      </c>
      <c r="O265" s="99" t="s">
        <v>28</v>
      </c>
      <c r="P265" s="99" t="s">
        <v>28</v>
      </c>
      <c r="Q265" s="99" t="s">
        <v>28</v>
      </c>
      <c r="R265" s="99" t="s">
        <v>28</v>
      </c>
      <c r="S265" s="99" t="s">
        <v>28</v>
      </c>
      <c r="T265" s="99" t="s">
        <v>28</v>
      </c>
      <c r="U265" s="99" t="s">
        <v>28</v>
      </c>
      <c r="V265" s="99" t="s">
        <v>28</v>
      </c>
      <c r="W265" s="99" t="s">
        <v>28</v>
      </c>
      <c r="X265" s="99" t="s">
        <v>28</v>
      </c>
      <c r="Y265" s="99" t="s">
        <v>28</v>
      </c>
    </row>
    <row r="266" spans="4:25" ht="17.25" customHeight="1" x14ac:dyDescent="0.25">
      <c r="D266" s="102" t="s">
        <v>26</v>
      </c>
      <c r="E266" s="102" t="s">
        <v>27</v>
      </c>
      <c r="F266" s="103" t="s">
        <v>28</v>
      </c>
      <c r="G266" s="104" t="s">
        <v>190</v>
      </c>
      <c r="H266" s="102" t="s">
        <v>28</v>
      </c>
      <c r="I266" s="105" t="s">
        <v>28</v>
      </c>
      <c r="J266" s="105" t="s">
        <v>28</v>
      </c>
      <c r="K266" s="106" t="str">
        <f t="shared" si="135"/>
        <v>n/a</v>
      </c>
      <c r="L266" s="105" t="s">
        <v>28</v>
      </c>
      <c r="M266" s="107" t="s">
        <v>28</v>
      </c>
      <c r="N266" s="108" t="s">
        <v>28</v>
      </c>
      <c r="O266" s="106" t="s">
        <v>28</v>
      </c>
      <c r="P266" s="106" t="s">
        <v>28</v>
      </c>
      <c r="Q266" s="106" t="s">
        <v>28</v>
      </c>
      <c r="R266" s="106" t="s">
        <v>28</v>
      </c>
      <c r="S266" s="106" t="s">
        <v>28</v>
      </c>
      <c r="T266" s="106" t="s">
        <v>28</v>
      </c>
      <c r="U266" s="106" t="s">
        <v>28</v>
      </c>
      <c r="V266" s="106" t="s">
        <v>28</v>
      </c>
      <c r="W266" s="106" t="s">
        <v>28</v>
      </c>
      <c r="X266" s="106" t="s">
        <v>28</v>
      </c>
      <c r="Y266" s="106" t="s">
        <v>28</v>
      </c>
    </row>
    <row r="267" spans="4:25" ht="17.25" customHeight="1" x14ac:dyDescent="0.25">
      <c r="D267" s="23" t="s">
        <v>26</v>
      </c>
      <c r="E267" s="23" t="s">
        <v>27</v>
      </c>
      <c r="F267" s="24" t="s">
        <v>191</v>
      </c>
      <c r="G267" s="25" t="s">
        <v>192</v>
      </c>
      <c r="H267" s="23">
        <v>1560</v>
      </c>
      <c r="I267" s="26" t="s">
        <v>147</v>
      </c>
      <c r="J267" s="26" t="s">
        <v>34</v>
      </c>
      <c r="K267" s="27">
        <f t="shared" si="135"/>
        <v>1</v>
      </c>
      <c r="L267" s="28" t="s">
        <v>28</v>
      </c>
      <c r="M267" s="29" t="s">
        <v>28</v>
      </c>
      <c r="N267" s="30">
        <v>1</v>
      </c>
      <c r="O267" s="31">
        <v>1</v>
      </c>
      <c r="P267" s="31">
        <v>1</v>
      </c>
      <c r="Q267" s="31">
        <v>1</v>
      </c>
      <c r="R267" s="31">
        <v>1</v>
      </c>
      <c r="S267" s="31">
        <v>1</v>
      </c>
      <c r="T267" s="31">
        <v>1</v>
      </c>
      <c r="U267" s="31">
        <v>1</v>
      </c>
      <c r="V267" s="31">
        <v>1</v>
      </c>
      <c r="W267" s="31">
        <v>1</v>
      </c>
      <c r="X267" s="31">
        <v>1</v>
      </c>
      <c r="Y267" s="31">
        <v>1</v>
      </c>
    </row>
    <row r="268" spans="4:25" ht="17.25" customHeight="1" x14ac:dyDescent="0.25">
      <c r="D268" s="23" t="s">
        <v>26</v>
      </c>
      <c r="E268" s="23" t="s">
        <v>27</v>
      </c>
      <c r="F268" s="24" t="s">
        <v>193</v>
      </c>
      <c r="G268" s="25" t="s">
        <v>192</v>
      </c>
      <c r="H268" s="23">
        <v>1590</v>
      </c>
      <c r="I268" s="26" t="s">
        <v>129</v>
      </c>
      <c r="J268" s="26" t="s">
        <v>34</v>
      </c>
      <c r="K268" s="27">
        <f t="shared" si="135"/>
        <v>0.99583333333333324</v>
      </c>
      <c r="L268" s="28" t="s">
        <v>28</v>
      </c>
      <c r="M268" s="29" t="s">
        <v>28</v>
      </c>
      <c r="N268" s="30">
        <v>0.85</v>
      </c>
      <c r="O268" s="31">
        <v>0.8</v>
      </c>
      <c r="P268" s="31">
        <v>0.8</v>
      </c>
      <c r="Q268" s="31">
        <v>0.9</v>
      </c>
      <c r="R268" s="31">
        <v>0.9</v>
      </c>
      <c r="S268" s="31">
        <v>1.1000000000000001</v>
      </c>
      <c r="T268" s="31">
        <v>1.2</v>
      </c>
      <c r="U268" s="31">
        <v>1.2</v>
      </c>
      <c r="V268" s="31">
        <v>1.2</v>
      </c>
      <c r="W268" s="31">
        <v>1.1000000000000001</v>
      </c>
      <c r="X268" s="31">
        <v>1</v>
      </c>
      <c r="Y268" s="31">
        <v>0.9</v>
      </c>
    </row>
    <row r="269" spans="4:25" ht="17.25" customHeight="1" x14ac:dyDescent="0.25">
      <c r="D269" s="32" t="s">
        <v>26</v>
      </c>
      <c r="E269" s="32" t="s">
        <v>27</v>
      </c>
      <c r="F269" s="33" t="s">
        <v>193</v>
      </c>
      <c r="G269" s="34" t="s">
        <v>192</v>
      </c>
      <c r="H269" s="32">
        <v>1590</v>
      </c>
      <c r="I269" s="35" t="s">
        <v>129</v>
      </c>
      <c r="J269" s="35" t="s">
        <v>35</v>
      </c>
      <c r="K269" s="36">
        <f t="shared" si="135"/>
        <v>4.9833333333333318E-3</v>
      </c>
      <c r="L269" s="35" t="s">
        <v>36</v>
      </c>
      <c r="M269" s="37">
        <f>10*(5*6)/10^3</f>
        <v>0.3</v>
      </c>
      <c r="N269" s="38">
        <f>ROUND(0.5%*N268,4)</f>
        <v>4.3E-3</v>
      </c>
      <c r="O269" s="39">
        <f t="shared" ref="O269:Y269" si="180">ROUND(0.5%*O268,4)</f>
        <v>4.0000000000000001E-3</v>
      </c>
      <c r="P269" s="39">
        <f t="shared" si="180"/>
        <v>4.0000000000000001E-3</v>
      </c>
      <c r="Q269" s="39">
        <f t="shared" si="180"/>
        <v>4.4999999999999997E-3</v>
      </c>
      <c r="R269" s="39">
        <f t="shared" si="180"/>
        <v>4.4999999999999997E-3</v>
      </c>
      <c r="S269" s="39">
        <f t="shared" si="180"/>
        <v>5.4999999999999997E-3</v>
      </c>
      <c r="T269" s="39">
        <f t="shared" si="180"/>
        <v>6.0000000000000001E-3</v>
      </c>
      <c r="U269" s="39">
        <f t="shared" si="180"/>
        <v>6.0000000000000001E-3</v>
      </c>
      <c r="V269" s="39">
        <f t="shared" si="180"/>
        <v>6.0000000000000001E-3</v>
      </c>
      <c r="W269" s="39">
        <f t="shared" si="180"/>
        <v>5.4999999999999997E-3</v>
      </c>
      <c r="X269" s="39">
        <f t="shared" si="180"/>
        <v>5.0000000000000001E-3</v>
      </c>
      <c r="Y269" s="39">
        <f t="shared" si="180"/>
        <v>4.4999999999999997E-3</v>
      </c>
    </row>
    <row r="270" spans="4:25" ht="17.25" customHeight="1" x14ac:dyDescent="0.25">
      <c r="D270" s="32" t="s">
        <v>26</v>
      </c>
      <c r="E270" s="32" t="s">
        <v>27</v>
      </c>
      <c r="F270" s="33" t="s">
        <v>193</v>
      </c>
      <c r="G270" s="34" t="s">
        <v>192</v>
      </c>
      <c r="H270" s="32">
        <v>1590</v>
      </c>
      <c r="I270" s="35" t="s">
        <v>129</v>
      </c>
      <c r="J270" s="35" t="s">
        <v>35</v>
      </c>
      <c r="K270" s="36">
        <f t="shared" si="135"/>
        <v>0.63833333333333331</v>
      </c>
      <c r="L270" s="35" t="s">
        <v>37</v>
      </c>
      <c r="M270" s="37">
        <v>4.5</v>
      </c>
      <c r="N270" s="40">
        <f>ROUND($N$42*N268,2)</f>
        <v>0.17</v>
      </c>
      <c r="O270" s="41">
        <f>ROUND($O$42*O268,2)</f>
        <v>0.24</v>
      </c>
      <c r="P270" s="41">
        <f>ROUND($P$42*P268,2)</f>
        <v>0.32</v>
      </c>
      <c r="Q270" s="41">
        <f>ROUND($Q$42*Q268,2)</f>
        <v>0.45</v>
      </c>
      <c r="R270" s="41">
        <f>ROUND($R$42*R268,2)</f>
        <v>0.63</v>
      </c>
      <c r="S270" s="41">
        <f>ROUND($S$42*S268,2)</f>
        <v>0.88</v>
      </c>
      <c r="T270" s="41">
        <f>ROUND($T$42*T268,2)</f>
        <v>1.08</v>
      </c>
      <c r="U270" s="41">
        <f>ROUND($U$42*U268,2)</f>
        <v>1.08</v>
      </c>
      <c r="V270" s="41">
        <f>ROUND($V$42*V268,2)</f>
        <v>1.08</v>
      </c>
      <c r="W270" s="41">
        <f>ROUND($W$42*W268,2)</f>
        <v>0.77</v>
      </c>
      <c r="X270" s="41">
        <f>ROUND($X$42*X268,2)</f>
        <v>0.6</v>
      </c>
      <c r="Y270" s="41">
        <f>ROUND($Y$42*Y268,2)</f>
        <v>0.36</v>
      </c>
    </row>
    <row r="271" spans="4:25" ht="17.25" customHeight="1" x14ac:dyDescent="0.25">
      <c r="D271" s="32" t="s">
        <v>26</v>
      </c>
      <c r="E271" s="32" t="s">
        <v>27</v>
      </c>
      <c r="F271" s="33" t="s">
        <v>193</v>
      </c>
      <c r="G271" s="34" t="s">
        <v>192</v>
      </c>
      <c r="H271" s="32">
        <v>1590</v>
      </c>
      <c r="I271" s="35" t="s">
        <v>129</v>
      </c>
      <c r="J271" s="35" t="s">
        <v>35</v>
      </c>
      <c r="K271" s="36">
        <f t="shared" si="135"/>
        <v>0.35251666666666664</v>
      </c>
      <c r="L271" s="35" t="s">
        <v>38</v>
      </c>
      <c r="M271" s="37">
        <v>4.5</v>
      </c>
      <c r="N271" s="40">
        <f>N268-SUM(N269:N270)</f>
        <v>0.67569999999999997</v>
      </c>
      <c r="O271" s="41">
        <f t="shared" ref="O271" si="181">O268-SUM(O269:O270)</f>
        <v>0.55600000000000005</v>
      </c>
      <c r="P271" s="41">
        <f t="shared" ref="P271:Y271" si="182">P268-SUM(P269:P270)</f>
        <v>0.47600000000000003</v>
      </c>
      <c r="Q271" s="41">
        <f t="shared" si="182"/>
        <v>0.44550000000000001</v>
      </c>
      <c r="R271" s="41">
        <f t="shared" si="182"/>
        <v>0.26550000000000007</v>
      </c>
      <c r="S271" s="41">
        <f t="shared" si="182"/>
        <v>0.21450000000000014</v>
      </c>
      <c r="T271" s="41">
        <f t="shared" si="182"/>
        <v>0.11399999999999988</v>
      </c>
      <c r="U271" s="41">
        <f t="shared" si="182"/>
        <v>0.11399999999999988</v>
      </c>
      <c r="V271" s="41">
        <f t="shared" si="182"/>
        <v>0.11399999999999988</v>
      </c>
      <c r="W271" s="41">
        <f t="shared" si="182"/>
        <v>0.32450000000000012</v>
      </c>
      <c r="X271" s="41">
        <f t="shared" si="182"/>
        <v>0.39500000000000002</v>
      </c>
      <c r="Y271" s="41">
        <f t="shared" si="182"/>
        <v>0.53550000000000009</v>
      </c>
    </row>
    <row r="272" spans="4:25" ht="17.25" customHeight="1" x14ac:dyDescent="0.25">
      <c r="D272" s="23" t="s">
        <v>26</v>
      </c>
      <c r="E272" s="23" t="s">
        <v>27</v>
      </c>
      <c r="F272" s="24" t="s">
        <v>194</v>
      </c>
      <c r="G272" s="25" t="s">
        <v>195</v>
      </c>
      <c r="H272" s="23">
        <v>1700</v>
      </c>
      <c r="I272" s="26" t="s">
        <v>134</v>
      </c>
      <c r="J272" s="26" t="s">
        <v>34</v>
      </c>
      <c r="K272" s="27">
        <f t="shared" si="135"/>
        <v>0.25</v>
      </c>
      <c r="L272" s="28" t="s">
        <v>28</v>
      </c>
      <c r="M272" s="29" t="s">
        <v>28</v>
      </c>
      <c r="N272" s="30">
        <v>0.25</v>
      </c>
      <c r="O272" s="31">
        <v>0.25</v>
      </c>
      <c r="P272" s="31">
        <v>0.25</v>
      </c>
      <c r="Q272" s="31">
        <v>0.25</v>
      </c>
      <c r="R272" s="31">
        <v>0.25</v>
      </c>
      <c r="S272" s="31">
        <v>0.25</v>
      </c>
      <c r="T272" s="31">
        <v>0.25</v>
      </c>
      <c r="U272" s="31">
        <v>0.25</v>
      </c>
      <c r="V272" s="31">
        <v>0.25</v>
      </c>
      <c r="W272" s="31">
        <v>0.25</v>
      </c>
      <c r="X272" s="31">
        <v>0.25</v>
      </c>
      <c r="Y272" s="31">
        <v>0.25</v>
      </c>
    </row>
    <row r="273" spans="4:25" ht="17.25" customHeight="1" x14ac:dyDescent="0.25">
      <c r="D273" s="32" t="s">
        <v>26</v>
      </c>
      <c r="E273" s="32" t="s">
        <v>27</v>
      </c>
      <c r="F273" s="33" t="s">
        <v>194</v>
      </c>
      <c r="G273" s="34" t="s">
        <v>195</v>
      </c>
      <c r="H273" s="32">
        <v>1700</v>
      </c>
      <c r="I273" s="35" t="s">
        <v>134</v>
      </c>
      <c r="J273" s="35" t="s">
        <v>35</v>
      </c>
      <c r="K273" s="36">
        <f t="shared" si="135"/>
        <v>0.25</v>
      </c>
      <c r="L273" s="85" t="s">
        <v>54</v>
      </c>
      <c r="M273" s="37">
        <v>2.5</v>
      </c>
      <c r="N273" s="146">
        <f>N272</f>
        <v>0.25</v>
      </c>
      <c r="O273" s="147">
        <f t="shared" ref="O273:Y273" si="183">O272</f>
        <v>0.25</v>
      </c>
      <c r="P273" s="147">
        <f t="shared" si="183"/>
        <v>0.25</v>
      </c>
      <c r="Q273" s="147">
        <f t="shared" si="183"/>
        <v>0.25</v>
      </c>
      <c r="R273" s="147">
        <f t="shared" si="183"/>
        <v>0.25</v>
      </c>
      <c r="S273" s="147">
        <f t="shared" si="183"/>
        <v>0.25</v>
      </c>
      <c r="T273" s="147">
        <f t="shared" si="183"/>
        <v>0.25</v>
      </c>
      <c r="U273" s="147">
        <f t="shared" si="183"/>
        <v>0.25</v>
      </c>
      <c r="V273" s="147">
        <f t="shared" si="183"/>
        <v>0.25</v>
      </c>
      <c r="W273" s="147">
        <f t="shared" si="183"/>
        <v>0.25</v>
      </c>
      <c r="X273" s="147">
        <f t="shared" si="183"/>
        <v>0.25</v>
      </c>
      <c r="Y273" s="147">
        <f t="shared" si="183"/>
        <v>0.25</v>
      </c>
    </row>
    <row r="274" spans="4:25" ht="17.25" customHeight="1" x14ac:dyDescent="0.25">
      <c r="D274" s="32" t="s">
        <v>26</v>
      </c>
      <c r="E274" s="32" t="s">
        <v>27</v>
      </c>
      <c r="F274" s="33" t="s">
        <v>194</v>
      </c>
      <c r="G274" s="34" t="s">
        <v>195</v>
      </c>
      <c r="H274" s="32">
        <v>1700</v>
      </c>
      <c r="I274" s="35" t="s">
        <v>134</v>
      </c>
      <c r="J274" s="35" t="s">
        <v>35</v>
      </c>
      <c r="K274" s="36">
        <f>IFERROR(AVERAGE(N274:Y274),"n/a")</f>
        <v>6.0000000000000019E-2</v>
      </c>
      <c r="L274" s="35" t="s">
        <v>55</v>
      </c>
      <c r="M274" s="37">
        <f>ROUND(0.5%*230,1)</f>
        <v>1.2</v>
      </c>
      <c r="N274" s="146">
        <f>N275</f>
        <v>0.06</v>
      </c>
      <c r="O274" s="147">
        <f t="shared" ref="O274:Y274" si="184">O275</f>
        <v>0.06</v>
      </c>
      <c r="P274" s="147">
        <f t="shared" si="184"/>
        <v>0.06</v>
      </c>
      <c r="Q274" s="147">
        <f t="shared" si="184"/>
        <v>0.06</v>
      </c>
      <c r="R274" s="147">
        <f t="shared" si="184"/>
        <v>0.06</v>
      </c>
      <c r="S274" s="147">
        <f t="shared" si="184"/>
        <v>0.06</v>
      </c>
      <c r="T274" s="147">
        <f t="shared" si="184"/>
        <v>0.06</v>
      </c>
      <c r="U274" s="147">
        <f t="shared" si="184"/>
        <v>0.06</v>
      </c>
      <c r="V274" s="147">
        <f t="shared" si="184"/>
        <v>0.06</v>
      </c>
      <c r="W274" s="147">
        <f t="shared" si="184"/>
        <v>0.06</v>
      </c>
      <c r="X274" s="147">
        <f t="shared" si="184"/>
        <v>0.06</v>
      </c>
      <c r="Y274" s="147">
        <f t="shared" si="184"/>
        <v>0.06</v>
      </c>
    </row>
    <row r="275" spans="4:25" ht="17.25" customHeight="1" x14ac:dyDescent="0.25">
      <c r="D275" s="32" t="s">
        <v>26</v>
      </c>
      <c r="E275" s="32" t="s">
        <v>27</v>
      </c>
      <c r="F275" s="33" t="s">
        <v>194</v>
      </c>
      <c r="G275" s="34" t="s">
        <v>195</v>
      </c>
      <c r="H275" s="32">
        <v>1700</v>
      </c>
      <c r="I275" s="35" t="s">
        <v>134</v>
      </c>
      <c r="J275" s="35" t="s">
        <v>35</v>
      </c>
      <c r="K275" s="36">
        <f>IFERROR(AVERAGE(N275:Y275),"n/a")</f>
        <v>6.0000000000000019E-2</v>
      </c>
      <c r="L275" s="35" t="s">
        <v>51</v>
      </c>
      <c r="M275" s="37">
        <v>1.5</v>
      </c>
      <c r="N275" s="146">
        <f>ROUND(25%*N272,2)</f>
        <v>0.06</v>
      </c>
      <c r="O275" s="147">
        <f t="shared" ref="O275:Y275" si="185">ROUND(25%*O272,2)</f>
        <v>0.06</v>
      </c>
      <c r="P275" s="147">
        <f t="shared" si="185"/>
        <v>0.06</v>
      </c>
      <c r="Q275" s="147">
        <f t="shared" si="185"/>
        <v>0.06</v>
      </c>
      <c r="R275" s="147">
        <f t="shared" si="185"/>
        <v>0.06</v>
      </c>
      <c r="S275" s="147">
        <f t="shared" si="185"/>
        <v>0.06</v>
      </c>
      <c r="T275" s="147">
        <f t="shared" si="185"/>
        <v>0.06</v>
      </c>
      <c r="U275" s="147">
        <f t="shared" si="185"/>
        <v>0.06</v>
      </c>
      <c r="V275" s="147">
        <f t="shared" si="185"/>
        <v>0.06</v>
      </c>
      <c r="W275" s="147">
        <f t="shared" si="185"/>
        <v>0.06</v>
      </c>
      <c r="X275" s="147">
        <f t="shared" si="185"/>
        <v>0.06</v>
      </c>
      <c r="Y275" s="147">
        <f t="shared" si="185"/>
        <v>0.06</v>
      </c>
    </row>
    <row r="276" spans="4:25" ht="17.25" customHeight="1" x14ac:dyDescent="0.25">
      <c r="D276" s="32" t="s">
        <v>26</v>
      </c>
      <c r="E276" s="32" t="s">
        <v>27</v>
      </c>
      <c r="F276" s="33" t="s">
        <v>194</v>
      </c>
      <c r="G276" s="34" t="s">
        <v>195</v>
      </c>
      <c r="H276" s="32">
        <v>1700</v>
      </c>
      <c r="I276" s="35" t="s">
        <v>134</v>
      </c>
      <c r="J276" s="35" t="s">
        <v>35</v>
      </c>
      <c r="K276" s="36">
        <f t="shared" si="135"/>
        <v>0</v>
      </c>
      <c r="L276" s="35" t="s">
        <v>135</v>
      </c>
      <c r="M276" s="37">
        <v>0.9</v>
      </c>
      <c r="N276" s="148">
        <v>0</v>
      </c>
      <c r="O276" s="149">
        <v>0</v>
      </c>
      <c r="P276" s="149">
        <v>0</v>
      </c>
      <c r="Q276" s="149">
        <v>0</v>
      </c>
      <c r="R276" s="149">
        <v>0</v>
      </c>
      <c r="S276" s="149">
        <v>0</v>
      </c>
      <c r="T276" s="149">
        <v>0</v>
      </c>
      <c r="U276" s="149">
        <v>0</v>
      </c>
      <c r="V276" s="149">
        <v>0</v>
      </c>
      <c r="W276" s="149">
        <v>0</v>
      </c>
      <c r="X276" s="149">
        <v>0</v>
      </c>
      <c r="Y276" s="149">
        <v>0</v>
      </c>
    </row>
    <row r="277" spans="4:25" ht="17.25" customHeight="1" x14ac:dyDescent="0.25">
      <c r="D277" s="32" t="s">
        <v>26</v>
      </c>
      <c r="E277" s="32" t="s">
        <v>27</v>
      </c>
      <c r="F277" s="33" t="s">
        <v>194</v>
      </c>
      <c r="G277" s="34" t="s">
        <v>195</v>
      </c>
      <c r="H277" s="32">
        <v>1700</v>
      </c>
      <c r="I277" s="35" t="s">
        <v>134</v>
      </c>
      <c r="J277" s="35" t="s">
        <v>35</v>
      </c>
      <c r="K277" s="36">
        <f t="shared" si="135"/>
        <v>0</v>
      </c>
      <c r="L277" s="35" t="s">
        <v>136</v>
      </c>
      <c r="M277" s="37">
        <v>0.11</v>
      </c>
      <c r="N277" s="148">
        <f>ROUND($N$74/$N$72*N272*60%,2)</f>
        <v>0</v>
      </c>
      <c r="O277" s="149">
        <f>ROUND($O$74/$O$72*O272*60%,2)</f>
        <v>0</v>
      </c>
      <c r="P277" s="149">
        <f>ROUND($P$74/$P$72*P272*60%,2)</f>
        <v>0</v>
      </c>
      <c r="Q277" s="149">
        <f>ROUND($Q$74/$Q$72*Q272*60%,2)</f>
        <v>0</v>
      </c>
      <c r="R277" s="149">
        <f>ROUND($R$74/$R$72*R272*60%,2)</f>
        <v>0</v>
      </c>
      <c r="S277" s="149">
        <f>ROUND($S$74/$S$72*S272*60%,2)</f>
        <v>0</v>
      </c>
      <c r="T277" s="149">
        <f>ROUND($T$74/$T$72*T272*60%,2)</f>
        <v>0</v>
      </c>
      <c r="U277" s="149">
        <f>ROUND($U$74/$U$72*U272*60%,2)</f>
        <v>0</v>
      </c>
      <c r="V277" s="149">
        <f>ROUND($V$74/$V$72*V272*60%,2)</f>
        <v>0</v>
      </c>
      <c r="W277" s="149">
        <f>ROUND($W$74/$W$72*W272*60%,2)</f>
        <v>0</v>
      </c>
      <c r="X277" s="149">
        <f>ROUND($X$74/$X$72*X272*60%,2)</f>
        <v>0</v>
      </c>
      <c r="Y277" s="149">
        <f>ROUND($Y$74/$Y$72*Y272*60%,2)</f>
        <v>0</v>
      </c>
    </row>
    <row r="278" spans="4:25" ht="17.25" customHeight="1" x14ac:dyDescent="0.25">
      <c r="D278" s="23" t="s">
        <v>26</v>
      </c>
      <c r="E278" s="23" t="s">
        <v>27</v>
      </c>
      <c r="F278" s="24" t="s">
        <v>196</v>
      </c>
      <c r="G278" s="25" t="s">
        <v>192</v>
      </c>
      <c r="H278" s="23">
        <f t="shared" ref="H278:H285" si="186">H257+365</f>
        <v>1645</v>
      </c>
      <c r="I278" s="26" t="s">
        <v>155</v>
      </c>
      <c r="J278" s="26" t="s">
        <v>34</v>
      </c>
      <c r="K278" s="27">
        <f t="shared" si="135"/>
        <v>7.5000000000000011E-2</v>
      </c>
      <c r="L278" s="28" t="s">
        <v>28</v>
      </c>
      <c r="M278" s="29" t="s">
        <v>28</v>
      </c>
      <c r="N278" s="30">
        <v>0.05</v>
      </c>
      <c r="O278" s="31">
        <v>0.05</v>
      </c>
      <c r="P278" s="31">
        <v>0.05</v>
      </c>
      <c r="Q278" s="31">
        <v>0.05</v>
      </c>
      <c r="R278" s="31">
        <v>0.06</v>
      </c>
      <c r="S278" s="31">
        <v>7.0000000000000007E-2</v>
      </c>
      <c r="T278" s="31">
        <v>0.11</v>
      </c>
      <c r="U278" s="31">
        <v>0.18</v>
      </c>
      <c r="V278" s="31">
        <v>0.11</v>
      </c>
      <c r="W278" s="31">
        <v>7.0000000000000007E-2</v>
      </c>
      <c r="X278" s="31">
        <v>0.05</v>
      </c>
      <c r="Y278" s="31">
        <v>0.05</v>
      </c>
    </row>
    <row r="279" spans="4:25" ht="17.25" customHeight="1" x14ac:dyDescent="0.25">
      <c r="D279" s="32" t="s">
        <v>26</v>
      </c>
      <c r="E279" s="32" t="s">
        <v>27</v>
      </c>
      <c r="F279" s="33" t="s">
        <v>196</v>
      </c>
      <c r="G279" s="34" t="s">
        <v>192</v>
      </c>
      <c r="H279" s="32">
        <f t="shared" si="186"/>
        <v>1645</v>
      </c>
      <c r="I279" s="35" t="s">
        <v>155</v>
      </c>
      <c r="J279" s="35" t="s">
        <v>35</v>
      </c>
      <c r="K279" s="36">
        <f t="shared" ref="K279:K285" si="187">IFERROR(AVERAGE(N279:Y279),"n/a")</f>
        <v>5.5833333333333346E-2</v>
      </c>
      <c r="L279" s="35" t="s">
        <v>156</v>
      </c>
      <c r="M279" s="37">
        <v>0.12</v>
      </c>
      <c r="N279" s="44">
        <f>ROUND(N278*0.7,2)</f>
        <v>0.04</v>
      </c>
      <c r="O279" s="39">
        <f t="shared" ref="O279:Y279" si="188">ROUND(O278*0.7,2)</f>
        <v>0.04</v>
      </c>
      <c r="P279" s="39">
        <f t="shared" si="188"/>
        <v>0.04</v>
      </c>
      <c r="Q279" s="39">
        <f t="shared" si="188"/>
        <v>0.04</v>
      </c>
      <c r="R279" s="39">
        <f t="shared" si="188"/>
        <v>0.04</v>
      </c>
      <c r="S279" s="39">
        <f t="shared" si="188"/>
        <v>0.05</v>
      </c>
      <c r="T279" s="39">
        <f t="shared" si="188"/>
        <v>0.08</v>
      </c>
      <c r="U279" s="39">
        <f t="shared" si="188"/>
        <v>0.13</v>
      </c>
      <c r="V279" s="39">
        <f t="shared" si="188"/>
        <v>0.08</v>
      </c>
      <c r="W279" s="39">
        <f t="shared" si="188"/>
        <v>0.05</v>
      </c>
      <c r="X279" s="39">
        <f t="shared" si="188"/>
        <v>0.04</v>
      </c>
      <c r="Y279" s="39">
        <f t="shared" si="188"/>
        <v>0.04</v>
      </c>
    </row>
    <row r="280" spans="4:25" ht="17.25" customHeight="1" x14ac:dyDescent="0.25">
      <c r="D280" s="32" t="s">
        <v>26</v>
      </c>
      <c r="E280" s="32" t="s">
        <v>27</v>
      </c>
      <c r="F280" s="33" t="s">
        <v>196</v>
      </c>
      <c r="G280" s="34" t="s">
        <v>192</v>
      </c>
      <c r="H280" s="32">
        <f t="shared" si="186"/>
        <v>1645</v>
      </c>
      <c r="I280" s="35" t="s">
        <v>155</v>
      </c>
      <c r="J280" s="35" t="s">
        <v>35</v>
      </c>
      <c r="K280" s="36">
        <f t="shared" si="187"/>
        <v>1.9166666666666669E-2</v>
      </c>
      <c r="L280" s="35" t="s">
        <v>157</v>
      </c>
      <c r="M280" s="37">
        <v>0.75</v>
      </c>
      <c r="N280" s="44">
        <f>N278-N279</f>
        <v>1.0000000000000002E-2</v>
      </c>
      <c r="O280" s="39">
        <f t="shared" ref="O280:Y280" si="189">O278-O279</f>
        <v>1.0000000000000002E-2</v>
      </c>
      <c r="P280" s="39">
        <f t="shared" si="189"/>
        <v>1.0000000000000002E-2</v>
      </c>
      <c r="Q280" s="39">
        <f t="shared" si="189"/>
        <v>1.0000000000000002E-2</v>
      </c>
      <c r="R280" s="39">
        <f t="shared" si="189"/>
        <v>1.9999999999999997E-2</v>
      </c>
      <c r="S280" s="39">
        <f t="shared" si="189"/>
        <v>2.0000000000000004E-2</v>
      </c>
      <c r="T280" s="39">
        <f t="shared" si="189"/>
        <v>0.03</v>
      </c>
      <c r="U280" s="39">
        <f t="shared" si="189"/>
        <v>4.9999999999999989E-2</v>
      </c>
      <c r="V280" s="39">
        <f t="shared" si="189"/>
        <v>0.03</v>
      </c>
      <c r="W280" s="39">
        <f t="shared" si="189"/>
        <v>2.0000000000000004E-2</v>
      </c>
      <c r="X280" s="39">
        <f t="shared" si="189"/>
        <v>1.0000000000000002E-2</v>
      </c>
      <c r="Y280" s="39">
        <f t="shared" si="189"/>
        <v>1.0000000000000002E-2</v>
      </c>
    </row>
    <row r="281" spans="4:25" ht="17.25" customHeight="1" x14ac:dyDescent="0.25">
      <c r="D281" s="32" t="s">
        <v>26</v>
      </c>
      <c r="E281" s="32" t="s">
        <v>27</v>
      </c>
      <c r="F281" s="33" t="s">
        <v>196</v>
      </c>
      <c r="G281" s="34" t="s">
        <v>192</v>
      </c>
      <c r="H281" s="32">
        <f t="shared" si="186"/>
        <v>1645</v>
      </c>
      <c r="I281" s="35" t="s">
        <v>155</v>
      </c>
      <c r="J281" s="35" t="s">
        <v>35</v>
      </c>
      <c r="K281" s="36">
        <f t="shared" si="187"/>
        <v>7.5000000000000011E-2</v>
      </c>
      <c r="L281" s="35" t="s">
        <v>55</v>
      </c>
      <c r="M281" s="37">
        <f>ROUND(30%*15,1)</f>
        <v>4.5</v>
      </c>
      <c r="N281" s="44">
        <f>SUM(N279:N280)</f>
        <v>0.05</v>
      </c>
      <c r="O281" s="39">
        <f t="shared" ref="O281:Y281" si="190">SUM(O279:O280)</f>
        <v>0.05</v>
      </c>
      <c r="P281" s="39">
        <f t="shared" si="190"/>
        <v>0.05</v>
      </c>
      <c r="Q281" s="39">
        <f t="shared" si="190"/>
        <v>0.05</v>
      </c>
      <c r="R281" s="39">
        <f t="shared" si="190"/>
        <v>0.06</v>
      </c>
      <c r="S281" s="39">
        <f t="shared" si="190"/>
        <v>7.0000000000000007E-2</v>
      </c>
      <c r="T281" s="39">
        <f t="shared" si="190"/>
        <v>0.11</v>
      </c>
      <c r="U281" s="39">
        <f t="shared" si="190"/>
        <v>0.18</v>
      </c>
      <c r="V281" s="39">
        <f t="shared" si="190"/>
        <v>0.11</v>
      </c>
      <c r="W281" s="39">
        <f t="shared" si="190"/>
        <v>7.0000000000000007E-2</v>
      </c>
      <c r="X281" s="39">
        <f t="shared" si="190"/>
        <v>0.05</v>
      </c>
      <c r="Y281" s="39">
        <f t="shared" si="190"/>
        <v>0.05</v>
      </c>
    </row>
    <row r="282" spans="4:25" ht="17.25" customHeight="1" x14ac:dyDescent="0.25">
      <c r="D282" s="23" t="s">
        <v>26</v>
      </c>
      <c r="E282" s="23" t="s">
        <v>27</v>
      </c>
      <c r="F282" s="24" t="s">
        <v>196</v>
      </c>
      <c r="G282" s="25" t="s">
        <v>192</v>
      </c>
      <c r="H282" s="23">
        <f t="shared" si="186"/>
        <v>1645</v>
      </c>
      <c r="I282" s="26" t="s">
        <v>158</v>
      </c>
      <c r="J282" s="26" t="s">
        <v>34</v>
      </c>
      <c r="K282" s="27">
        <f t="shared" si="187"/>
        <v>7.5000000000000011E-2</v>
      </c>
      <c r="L282" s="28" t="s">
        <v>28</v>
      </c>
      <c r="M282" s="29" t="s">
        <v>28</v>
      </c>
      <c r="N282" s="30">
        <v>0.05</v>
      </c>
      <c r="O282" s="31">
        <v>0.05</v>
      </c>
      <c r="P282" s="31">
        <v>0.05</v>
      </c>
      <c r="Q282" s="31">
        <v>0.05</v>
      </c>
      <c r="R282" s="31">
        <v>0.06</v>
      </c>
      <c r="S282" s="31">
        <v>7.0000000000000007E-2</v>
      </c>
      <c r="T282" s="31">
        <v>0.11</v>
      </c>
      <c r="U282" s="31">
        <v>0.18</v>
      </c>
      <c r="V282" s="31">
        <v>0.11</v>
      </c>
      <c r="W282" s="31">
        <v>7.0000000000000007E-2</v>
      </c>
      <c r="X282" s="31">
        <v>0.05</v>
      </c>
      <c r="Y282" s="31">
        <v>0.05</v>
      </c>
    </row>
    <row r="283" spans="4:25" ht="17.25" customHeight="1" x14ac:dyDescent="0.25">
      <c r="D283" s="32" t="s">
        <v>26</v>
      </c>
      <c r="E283" s="32" t="s">
        <v>27</v>
      </c>
      <c r="F283" s="33" t="s">
        <v>196</v>
      </c>
      <c r="G283" s="34" t="s">
        <v>192</v>
      </c>
      <c r="H283" s="32">
        <f t="shared" si="186"/>
        <v>1645</v>
      </c>
      <c r="I283" s="35" t="s">
        <v>158</v>
      </c>
      <c r="J283" s="35" t="s">
        <v>35</v>
      </c>
      <c r="K283" s="36">
        <f t="shared" si="187"/>
        <v>5.5833333333333346E-2</v>
      </c>
      <c r="L283" s="35" t="s">
        <v>156</v>
      </c>
      <c r="M283" s="37">
        <v>0.12</v>
      </c>
      <c r="N283" s="44">
        <f>ROUND(N282*0.7,2)</f>
        <v>0.04</v>
      </c>
      <c r="O283" s="39">
        <f t="shared" ref="O283:Y283" si="191">ROUND(O282*0.7,2)</f>
        <v>0.04</v>
      </c>
      <c r="P283" s="39">
        <f t="shared" si="191"/>
        <v>0.04</v>
      </c>
      <c r="Q283" s="39">
        <f t="shared" si="191"/>
        <v>0.04</v>
      </c>
      <c r="R283" s="39">
        <f t="shared" si="191"/>
        <v>0.04</v>
      </c>
      <c r="S283" s="39">
        <f t="shared" si="191"/>
        <v>0.05</v>
      </c>
      <c r="T283" s="39">
        <f t="shared" si="191"/>
        <v>0.08</v>
      </c>
      <c r="U283" s="39">
        <f t="shared" si="191"/>
        <v>0.13</v>
      </c>
      <c r="V283" s="39">
        <f t="shared" si="191"/>
        <v>0.08</v>
      </c>
      <c r="W283" s="39">
        <f t="shared" si="191"/>
        <v>0.05</v>
      </c>
      <c r="X283" s="39">
        <f t="shared" si="191"/>
        <v>0.04</v>
      </c>
      <c r="Y283" s="39">
        <f t="shared" si="191"/>
        <v>0.04</v>
      </c>
    </row>
    <row r="284" spans="4:25" ht="17.25" customHeight="1" x14ac:dyDescent="0.25">
      <c r="D284" s="32" t="s">
        <v>26</v>
      </c>
      <c r="E284" s="32" t="s">
        <v>27</v>
      </c>
      <c r="F284" s="33" t="s">
        <v>196</v>
      </c>
      <c r="G284" s="34" t="s">
        <v>192</v>
      </c>
      <c r="H284" s="32">
        <f t="shared" si="186"/>
        <v>1645</v>
      </c>
      <c r="I284" s="35" t="s">
        <v>158</v>
      </c>
      <c r="J284" s="35" t="s">
        <v>35</v>
      </c>
      <c r="K284" s="36">
        <f t="shared" si="187"/>
        <v>1.9166666666666669E-2</v>
      </c>
      <c r="L284" s="35" t="s">
        <v>157</v>
      </c>
      <c r="M284" s="37">
        <v>0.75</v>
      </c>
      <c r="N284" s="44">
        <f>N282-N283</f>
        <v>1.0000000000000002E-2</v>
      </c>
      <c r="O284" s="39">
        <f t="shared" ref="O284:Y284" si="192">O282-O283</f>
        <v>1.0000000000000002E-2</v>
      </c>
      <c r="P284" s="39">
        <f t="shared" si="192"/>
        <v>1.0000000000000002E-2</v>
      </c>
      <c r="Q284" s="39">
        <f t="shared" si="192"/>
        <v>1.0000000000000002E-2</v>
      </c>
      <c r="R284" s="39">
        <f t="shared" si="192"/>
        <v>1.9999999999999997E-2</v>
      </c>
      <c r="S284" s="39">
        <f t="shared" si="192"/>
        <v>2.0000000000000004E-2</v>
      </c>
      <c r="T284" s="39">
        <f t="shared" si="192"/>
        <v>0.03</v>
      </c>
      <c r="U284" s="39">
        <f t="shared" si="192"/>
        <v>4.9999999999999989E-2</v>
      </c>
      <c r="V284" s="39">
        <f t="shared" si="192"/>
        <v>0.03</v>
      </c>
      <c r="W284" s="39">
        <f t="shared" si="192"/>
        <v>2.0000000000000004E-2</v>
      </c>
      <c r="X284" s="39">
        <f t="shared" si="192"/>
        <v>1.0000000000000002E-2</v>
      </c>
      <c r="Y284" s="39">
        <f t="shared" si="192"/>
        <v>1.0000000000000002E-2</v>
      </c>
    </row>
    <row r="285" spans="4:25" ht="17.25" customHeight="1" x14ac:dyDescent="0.25">
      <c r="D285" s="32" t="s">
        <v>26</v>
      </c>
      <c r="E285" s="32" t="s">
        <v>27</v>
      </c>
      <c r="F285" s="33" t="s">
        <v>196</v>
      </c>
      <c r="G285" s="34" t="s">
        <v>192</v>
      </c>
      <c r="H285" s="32">
        <f t="shared" si="186"/>
        <v>1645</v>
      </c>
      <c r="I285" s="35" t="s">
        <v>158</v>
      </c>
      <c r="J285" s="35" t="s">
        <v>35</v>
      </c>
      <c r="K285" s="36">
        <f t="shared" si="187"/>
        <v>7.5000000000000011E-2</v>
      </c>
      <c r="L285" s="35" t="s">
        <v>55</v>
      </c>
      <c r="M285" s="37">
        <f>ROUND(10%*30,1)</f>
        <v>3</v>
      </c>
      <c r="N285" s="44">
        <f>SUM(N283:N284)</f>
        <v>0.05</v>
      </c>
      <c r="O285" s="39">
        <f t="shared" ref="O285:Y285" si="193">SUM(O283:O284)</f>
        <v>0.05</v>
      </c>
      <c r="P285" s="39">
        <f t="shared" si="193"/>
        <v>0.05</v>
      </c>
      <c r="Q285" s="39">
        <f t="shared" si="193"/>
        <v>0.05</v>
      </c>
      <c r="R285" s="39">
        <f t="shared" si="193"/>
        <v>0.06</v>
      </c>
      <c r="S285" s="39">
        <f t="shared" si="193"/>
        <v>7.0000000000000007E-2</v>
      </c>
      <c r="T285" s="39">
        <f t="shared" si="193"/>
        <v>0.11</v>
      </c>
      <c r="U285" s="39">
        <f t="shared" si="193"/>
        <v>0.18</v>
      </c>
      <c r="V285" s="39">
        <f t="shared" si="193"/>
        <v>0.11</v>
      </c>
      <c r="W285" s="39">
        <f t="shared" si="193"/>
        <v>7.0000000000000007E-2</v>
      </c>
      <c r="X285" s="39">
        <f t="shared" si="193"/>
        <v>0.05</v>
      </c>
      <c r="Y285" s="39">
        <f t="shared" si="193"/>
        <v>0.05</v>
      </c>
    </row>
    <row r="286" spans="4:25" ht="17.25" customHeight="1" x14ac:dyDescent="0.25">
      <c r="D286" s="102" t="s">
        <v>26</v>
      </c>
      <c r="E286" s="102" t="s">
        <v>27</v>
      </c>
      <c r="F286" s="103" t="s">
        <v>28</v>
      </c>
      <c r="G286" s="104" t="s">
        <v>197</v>
      </c>
      <c r="H286" s="102" t="s">
        <v>28</v>
      </c>
      <c r="I286" s="105" t="s">
        <v>28</v>
      </c>
      <c r="J286" s="105" t="s">
        <v>28</v>
      </c>
      <c r="K286" s="106" t="str">
        <f>IFERROR(AVERAGE(N286:Y286),"n/a")</f>
        <v>n/a</v>
      </c>
      <c r="L286" s="105" t="s">
        <v>28</v>
      </c>
      <c r="M286" s="107" t="s">
        <v>28</v>
      </c>
      <c r="N286" s="108" t="s">
        <v>28</v>
      </c>
      <c r="O286" s="106" t="s">
        <v>28</v>
      </c>
      <c r="P286" s="106" t="s">
        <v>28</v>
      </c>
      <c r="Q286" s="106" t="s">
        <v>28</v>
      </c>
      <c r="R286" s="106" t="s">
        <v>28</v>
      </c>
      <c r="S286" s="106" t="s">
        <v>28</v>
      </c>
      <c r="T286" s="106" t="s">
        <v>28</v>
      </c>
      <c r="U286" s="106" t="s">
        <v>28</v>
      </c>
      <c r="V286" s="106" t="s">
        <v>28</v>
      </c>
      <c r="W286" s="106" t="s">
        <v>28</v>
      </c>
      <c r="X286" s="106" t="s">
        <v>28</v>
      </c>
      <c r="Y286" s="106" t="s">
        <v>28</v>
      </c>
    </row>
    <row r="287" spans="4:25" ht="17.25" customHeight="1" x14ac:dyDescent="0.25">
      <c r="D287" s="23" t="s">
        <v>26</v>
      </c>
      <c r="E287" s="23" t="s">
        <v>27</v>
      </c>
      <c r="F287" s="24" t="s">
        <v>198</v>
      </c>
      <c r="G287" s="25" t="s">
        <v>195</v>
      </c>
      <c r="H287" s="23">
        <v>1980</v>
      </c>
      <c r="I287" s="26" t="s">
        <v>147</v>
      </c>
      <c r="J287" s="26" t="s">
        <v>34</v>
      </c>
      <c r="K287" s="27">
        <f t="shared" ref="K287:K313" si="194">IFERROR(AVERAGE(N287:Y287),"n/a")</f>
        <v>1</v>
      </c>
      <c r="L287" s="28" t="s">
        <v>28</v>
      </c>
      <c r="M287" s="29" t="s">
        <v>28</v>
      </c>
      <c r="N287" s="30">
        <v>1</v>
      </c>
      <c r="O287" s="31">
        <v>1</v>
      </c>
      <c r="P287" s="31">
        <v>1</v>
      </c>
      <c r="Q287" s="31">
        <v>1</v>
      </c>
      <c r="R287" s="31">
        <v>1</v>
      </c>
      <c r="S287" s="31">
        <v>1</v>
      </c>
      <c r="T287" s="31">
        <v>1</v>
      </c>
      <c r="U287" s="31">
        <v>1</v>
      </c>
      <c r="V287" s="31">
        <v>1</v>
      </c>
      <c r="W287" s="31">
        <v>1</v>
      </c>
      <c r="X287" s="31">
        <v>1</v>
      </c>
      <c r="Y287" s="31">
        <v>1</v>
      </c>
    </row>
    <row r="288" spans="4:25" ht="17.25" customHeight="1" x14ac:dyDescent="0.25">
      <c r="D288" s="23" t="s">
        <v>26</v>
      </c>
      <c r="E288" s="23" t="s">
        <v>27</v>
      </c>
      <c r="F288" s="24" t="s">
        <v>199</v>
      </c>
      <c r="G288" s="25" t="s">
        <v>195</v>
      </c>
      <c r="H288" s="23">
        <v>2010</v>
      </c>
      <c r="I288" s="26" t="s">
        <v>129</v>
      </c>
      <c r="J288" s="26" t="s">
        <v>34</v>
      </c>
      <c r="K288" s="27">
        <f t="shared" si="194"/>
        <v>0.99583333333333324</v>
      </c>
      <c r="L288" s="28" t="s">
        <v>28</v>
      </c>
      <c r="M288" s="29" t="s">
        <v>28</v>
      </c>
      <c r="N288" s="30">
        <v>0.85</v>
      </c>
      <c r="O288" s="31">
        <v>0.8</v>
      </c>
      <c r="P288" s="31">
        <v>0.8</v>
      </c>
      <c r="Q288" s="31">
        <v>0.9</v>
      </c>
      <c r="R288" s="31">
        <v>0.9</v>
      </c>
      <c r="S288" s="31">
        <v>1.1000000000000001</v>
      </c>
      <c r="T288" s="31">
        <v>1.2</v>
      </c>
      <c r="U288" s="31">
        <v>1.2</v>
      </c>
      <c r="V288" s="31">
        <v>1.2</v>
      </c>
      <c r="W288" s="31">
        <v>1.1000000000000001</v>
      </c>
      <c r="X288" s="31">
        <v>1</v>
      </c>
      <c r="Y288" s="31">
        <v>0.9</v>
      </c>
    </row>
    <row r="289" spans="4:25" ht="17.25" customHeight="1" x14ac:dyDescent="0.25">
      <c r="D289" s="32" t="s">
        <v>26</v>
      </c>
      <c r="E289" s="32" t="s">
        <v>27</v>
      </c>
      <c r="F289" s="33" t="s">
        <v>199</v>
      </c>
      <c r="G289" s="34" t="s">
        <v>195</v>
      </c>
      <c r="H289" s="32">
        <v>2010</v>
      </c>
      <c r="I289" s="35" t="s">
        <v>129</v>
      </c>
      <c r="J289" s="35" t="s">
        <v>35</v>
      </c>
      <c r="K289" s="36">
        <f t="shared" si="194"/>
        <v>4.9833333333333318E-3</v>
      </c>
      <c r="L289" s="35" t="s">
        <v>36</v>
      </c>
      <c r="M289" s="37">
        <f>10*(5*6)/10^3</f>
        <v>0.3</v>
      </c>
      <c r="N289" s="38">
        <f>ROUND(0.5%*N288,4)</f>
        <v>4.3E-3</v>
      </c>
      <c r="O289" s="39">
        <f t="shared" ref="O289:Y289" si="195">ROUND(0.5%*O288,4)</f>
        <v>4.0000000000000001E-3</v>
      </c>
      <c r="P289" s="39">
        <f t="shared" si="195"/>
        <v>4.0000000000000001E-3</v>
      </c>
      <c r="Q289" s="39">
        <f t="shared" si="195"/>
        <v>4.4999999999999997E-3</v>
      </c>
      <c r="R289" s="39">
        <f t="shared" si="195"/>
        <v>4.4999999999999997E-3</v>
      </c>
      <c r="S289" s="39">
        <f t="shared" si="195"/>
        <v>5.4999999999999997E-3</v>
      </c>
      <c r="T289" s="39">
        <f t="shared" si="195"/>
        <v>6.0000000000000001E-3</v>
      </c>
      <c r="U289" s="39">
        <f t="shared" si="195"/>
        <v>6.0000000000000001E-3</v>
      </c>
      <c r="V289" s="39">
        <f t="shared" si="195"/>
        <v>6.0000000000000001E-3</v>
      </c>
      <c r="W289" s="39">
        <f t="shared" si="195"/>
        <v>5.4999999999999997E-3</v>
      </c>
      <c r="X289" s="39">
        <f t="shared" si="195"/>
        <v>5.0000000000000001E-3</v>
      </c>
      <c r="Y289" s="39">
        <f t="shared" si="195"/>
        <v>4.4999999999999997E-3</v>
      </c>
    </row>
    <row r="290" spans="4:25" ht="17.25" customHeight="1" x14ac:dyDescent="0.25">
      <c r="D290" s="32" t="s">
        <v>26</v>
      </c>
      <c r="E290" s="32" t="s">
        <v>27</v>
      </c>
      <c r="F290" s="33" t="s">
        <v>199</v>
      </c>
      <c r="G290" s="34" t="s">
        <v>195</v>
      </c>
      <c r="H290" s="32">
        <v>2010</v>
      </c>
      <c r="I290" s="35" t="s">
        <v>129</v>
      </c>
      <c r="J290" s="35" t="s">
        <v>35</v>
      </c>
      <c r="K290" s="36">
        <f t="shared" si="194"/>
        <v>0.63833333333333331</v>
      </c>
      <c r="L290" s="35" t="s">
        <v>37</v>
      </c>
      <c r="M290" s="37">
        <v>6</v>
      </c>
      <c r="N290" s="40">
        <f>ROUND($N$42*N288,2)</f>
        <v>0.17</v>
      </c>
      <c r="O290" s="41">
        <f>ROUND($O$42*O288,2)</f>
        <v>0.24</v>
      </c>
      <c r="P290" s="41">
        <f>ROUND($P$42*P288,2)</f>
        <v>0.32</v>
      </c>
      <c r="Q290" s="41">
        <f>ROUND($Q$42*Q288,2)</f>
        <v>0.45</v>
      </c>
      <c r="R290" s="41">
        <f>ROUND($R$42*R288,2)</f>
        <v>0.63</v>
      </c>
      <c r="S290" s="41">
        <f>ROUND($S$42*S288,2)</f>
        <v>0.88</v>
      </c>
      <c r="T290" s="41">
        <f>ROUND($T$42*T288,2)</f>
        <v>1.08</v>
      </c>
      <c r="U290" s="41">
        <f>ROUND($U$42*U288,2)</f>
        <v>1.08</v>
      </c>
      <c r="V290" s="41">
        <f>ROUND($V$42*V288,2)</f>
        <v>1.08</v>
      </c>
      <c r="W290" s="41">
        <f>ROUND($W$42*W288,2)</f>
        <v>0.77</v>
      </c>
      <c r="X290" s="41">
        <f>ROUND($X$42*X288,2)</f>
        <v>0.6</v>
      </c>
      <c r="Y290" s="41">
        <f>ROUND($Y$42*Y288,2)</f>
        <v>0.36</v>
      </c>
    </row>
    <row r="291" spans="4:25" ht="17.25" customHeight="1" x14ac:dyDescent="0.25">
      <c r="D291" s="32" t="s">
        <v>26</v>
      </c>
      <c r="E291" s="32" t="s">
        <v>27</v>
      </c>
      <c r="F291" s="33" t="s">
        <v>199</v>
      </c>
      <c r="G291" s="34" t="s">
        <v>195</v>
      </c>
      <c r="H291" s="32">
        <v>2010</v>
      </c>
      <c r="I291" s="35" t="s">
        <v>129</v>
      </c>
      <c r="J291" s="35" t="s">
        <v>35</v>
      </c>
      <c r="K291" s="36">
        <f t="shared" si="194"/>
        <v>0.35251666666666664</v>
      </c>
      <c r="L291" s="35" t="s">
        <v>38</v>
      </c>
      <c r="M291" s="37">
        <v>6</v>
      </c>
      <c r="N291" s="40">
        <f>N288-SUM(N289:N290)</f>
        <v>0.67569999999999997</v>
      </c>
      <c r="O291" s="41">
        <f t="shared" ref="O291" si="196">O288-SUM(O289:O290)</f>
        <v>0.55600000000000005</v>
      </c>
      <c r="P291" s="41">
        <f t="shared" ref="P291:Y291" si="197">P288-SUM(P289:P290)</f>
        <v>0.47600000000000003</v>
      </c>
      <c r="Q291" s="41">
        <f t="shared" si="197"/>
        <v>0.44550000000000001</v>
      </c>
      <c r="R291" s="41">
        <f t="shared" si="197"/>
        <v>0.26550000000000007</v>
      </c>
      <c r="S291" s="41">
        <f t="shared" si="197"/>
        <v>0.21450000000000014</v>
      </c>
      <c r="T291" s="41">
        <f t="shared" si="197"/>
        <v>0.11399999999999988</v>
      </c>
      <c r="U291" s="41">
        <f t="shared" si="197"/>
        <v>0.11399999999999988</v>
      </c>
      <c r="V291" s="41">
        <f t="shared" si="197"/>
        <v>0.11399999999999988</v>
      </c>
      <c r="W291" s="41">
        <f t="shared" si="197"/>
        <v>0.32450000000000012</v>
      </c>
      <c r="X291" s="41">
        <f t="shared" si="197"/>
        <v>0.39500000000000002</v>
      </c>
      <c r="Y291" s="41">
        <f t="shared" si="197"/>
        <v>0.53550000000000009</v>
      </c>
    </row>
    <row r="292" spans="4:25" ht="17.25" customHeight="1" x14ac:dyDescent="0.25">
      <c r="D292" s="23" t="s">
        <v>26</v>
      </c>
      <c r="E292" s="23" t="s">
        <v>27</v>
      </c>
      <c r="F292" s="24" t="s">
        <v>200</v>
      </c>
      <c r="G292" s="25" t="s">
        <v>195</v>
      </c>
      <c r="H292" s="23">
        <v>2010</v>
      </c>
      <c r="I292" s="26" t="s">
        <v>155</v>
      </c>
      <c r="J292" s="26" t="s">
        <v>34</v>
      </c>
      <c r="K292" s="27">
        <f t="shared" si="194"/>
        <v>7.5000000000000011E-2</v>
      </c>
      <c r="L292" s="28" t="s">
        <v>28</v>
      </c>
      <c r="M292" s="29" t="s">
        <v>28</v>
      </c>
      <c r="N292" s="30">
        <v>0.05</v>
      </c>
      <c r="O292" s="31">
        <v>0.05</v>
      </c>
      <c r="P292" s="31">
        <v>0.05</v>
      </c>
      <c r="Q292" s="31">
        <v>0.05</v>
      </c>
      <c r="R292" s="31">
        <v>0.06</v>
      </c>
      <c r="S292" s="31">
        <v>7.0000000000000007E-2</v>
      </c>
      <c r="T292" s="31">
        <v>0.11</v>
      </c>
      <c r="U292" s="31">
        <v>0.18</v>
      </c>
      <c r="V292" s="31">
        <v>0.11</v>
      </c>
      <c r="W292" s="31">
        <v>7.0000000000000007E-2</v>
      </c>
      <c r="X292" s="31">
        <v>0.05</v>
      </c>
      <c r="Y292" s="31">
        <v>0.05</v>
      </c>
    </row>
    <row r="293" spans="4:25" ht="17.25" customHeight="1" x14ac:dyDescent="0.25">
      <c r="D293" s="32" t="s">
        <v>26</v>
      </c>
      <c r="E293" s="32" t="s">
        <v>27</v>
      </c>
      <c r="F293" s="33" t="s">
        <v>200</v>
      </c>
      <c r="G293" s="34" t="s">
        <v>195</v>
      </c>
      <c r="H293" s="32">
        <v>2010</v>
      </c>
      <c r="I293" s="35" t="s">
        <v>155</v>
      </c>
      <c r="J293" s="35" t="s">
        <v>35</v>
      </c>
      <c r="K293" s="36">
        <f t="shared" si="194"/>
        <v>5.5833333333333346E-2</v>
      </c>
      <c r="L293" s="35" t="s">
        <v>156</v>
      </c>
      <c r="M293" s="37">
        <v>0.12</v>
      </c>
      <c r="N293" s="44">
        <f>ROUND(N292*0.7,2)</f>
        <v>0.04</v>
      </c>
      <c r="O293" s="39">
        <f t="shared" ref="O293:Y293" si="198">ROUND(O292*0.7,2)</f>
        <v>0.04</v>
      </c>
      <c r="P293" s="39">
        <f t="shared" si="198"/>
        <v>0.04</v>
      </c>
      <c r="Q293" s="39">
        <f t="shared" si="198"/>
        <v>0.04</v>
      </c>
      <c r="R293" s="39">
        <f t="shared" si="198"/>
        <v>0.04</v>
      </c>
      <c r="S293" s="39">
        <f t="shared" si="198"/>
        <v>0.05</v>
      </c>
      <c r="T293" s="39">
        <f t="shared" si="198"/>
        <v>0.08</v>
      </c>
      <c r="U293" s="39">
        <f t="shared" si="198"/>
        <v>0.13</v>
      </c>
      <c r="V293" s="39">
        <f t="shared" si="198"/>
        <v>0.08</v>
      </c>
      <c r="W293" s="39">
        <f t="shared" si="198"/>
        <v>0.05</v>
      </c>
      <c r="X293" s="39">
        <f t="shared" si="198"/>
        <v>0.04</v>
      </c>
      <c r="Y293" s="39">
        <f t="shared" si="198"/>
        <v>0.04</v>
      </c>
    </row>
    <row r="294" spans="4:25" ht="17.25" customHeight="1" x14ac:dyDescent="0.25">
      <c r="D294" s="32" t="s">
        <v>26</v>
      </c>
      <c r="E294" s="32" t="s">
        <v>27</v>
      </c>
      <c r="F294" s="33" t="s">
        <v>200</v>
      </c>
      <c r="G294" s="34" t="s">
        <v>195</v>
      </c>
      <c r="H294" s="32">
        <v>2010</v>
      </c>
      <c r="I294" s="35" t="s">
        <v>155</v>
      </c>
      <c r="J294" s="35" t="s">
        <v>35</v>
      </c>
      <c r="K294" s="36">
        <f t="shared" si="194"/>
        <v>1.9166666666666669E-2</v>
      </c>
      <c r="L294" s="35" t="s">
        <v>157</v>
      </c>
      <c r="M294" s="37">
        <v>0.75</v>
      </c>
      <c r="N294" s="44">
        <f>N292-N293</f>
        <v>1.0000000000000002E-2</v>
      </c>
      <c r="O294" s="39">
        <f t="shared" ref="O294:Y294" si="199">O292-O293</f>
        <v>1.0000000000000002E-2</v>
      </c>
      <c r="P294" s="39">
        <f t="shared" si="199"/>
        <v>1.0000000000000002E-2</v>
      </c>
      <c r="Q294" s="39">
        <f t="shared" si="199"/>
        <v>1.0000000000000002E-2</v>
      </c>
      <c r="R294" s="39">
        <f t="shared" si="199"/>
        <v>1.9999999999999997E-2</v>
      </c>
      <c r="S294" s="39">
        <f t="shared" si="199"/>
        <v>2.0000000000000004E-2</v>
      </c>
      <c r="T294" s="39">
        <f t="shared" si="199"/>
        <v>0.03</v>
      </c>
      <c r="U294" s="39">
        <f t="shared" si="199"/>
        <v>4.9999999999999989E-2</v>
      </c>
      <c r="V294" s="39">
        <f t="shared" si="199"/>
        <v>0.03</v>
      </c>
      <c r="W294" s="39">
        <f t="shared" si="199"/>
        <v>2.0000000000000004E-2</v>
      </c>
      <c r="X294" s="39">
        <f t="shared" si="199"/>
        <v>1.0000000000000002E-2</v>
      </c>
      <c r="Y294" s="39">
        <f t="shared" si="199"/>
        <v>1.0000000000000002E-2</v>
      </c>
    </row>
    <row r="295" spans="4:25" ht="17.25" customHeight="1" x14ac:dyDescent="0.25">
      <c r="D295" s="32" t="s">
        <v>26</v>
      </c>
      <c r="E295" s="32" t="s">
        <v>27</v>
      </c>
      <c r="F295" s="33" t="s">
        <v>200</v>
      </c>
      <c r="G295" s="34" t="s">
        <v>195</v>
      </c>
      <c r="H295" s="32">
        <v>2010</v>
      </c>
      <c r="I295" s="35" t="s">
        <v>155</v>
      </c>
      <c r="J295" s="35" t="s">
        <v>35</v>
      </c>
      <c r="K295" s="36">
        <f t="shared" si="194"/>
        <v>7.5000000000000011E-2</v>
      </c>
      <c r="L295" s="35" t="s">
        <v>55</v>
      </c>
      <c r="M295" s="37">
        <f>ROUND(30%*15,1)</f>
        <v>4.5</v>
      </c>
      <c r="N295" s="44">
        <f>SUM(N293:N294)</f>
        <v>0.05</v>
      </c>
      <c r="O295" s="39">
        <f t="shared" ref="O295:Y295" si="200">SUM(O293:O294)</f>
        <v>0.05</v>
      </c>
      <c r="P295" s="39">
        <f t="shared" si="200"/>
        <v>0.05</v>
      </c>
      <c r="Q295" s="39">
        <f t="shared" si="200"/>
        <v>0.05</v>
      </c>
      <c r="R295" s="39">
        <f t="shared" si="200"/>
        <v>0.06</v>
      </c>
      <c r="S295" s="39">
        <f t="shared" si="200"/>
        <v>7.0000000000000007E-2</v>
      </c>
      <c r="T295" s="39">
        <f t="shared" si="200"/>
        <v>0.11</v>
      </c>
      <c r="U295" s="39">
        <f t="shared" si="200"/>
        <v>0.18</v>
      </c>
      <c r="V295" s="39">
        <f t="shared" si="200"/>
        <v>0.11</v>
      </c>
      <c r="W295" s="39">
        <f t="shared" si="200"/>
        <v>7.0000000000000007E-2</v>
      </c>
      <c r="X295" s="39">
        <f t="shared" si="200"/>
        <v>0.05</v>
      </c>
      <c r="Y295" s="39">
        <f t="shared" si="200"/>
        <v>0.05</v>
      </c>
    </row>
    <row r="296" spans="4:25" ht="17.25" customHeight="1" x14ac:dyDescent="0.25">
      <c r="D296" s="23" t="s">
        <v>26</v>
      </c>
      <c r="E296" s="23" t="s">
        <v>27</v>
      </c>
      <c r="F296" s="24" t="s">
        <v>200</v>
      </c>
      <c r="G296" s="25" t="s">
        <v>195</v>
      </c>
      <c r="H296" s="23">
        <v>2010</v>
      </c>
      <c r="I296" s="26" t="s">
        <v>158</v>
      </c>
      <c r="J296" s="26" t="s">
        <v>34</v>
      </c>
      <c r="K296" s="27">
        <f t="shared" si="194"/>
        <v>7.5000000000000011E-2</v>
      </c>
      <c r="L296" s="28" t="s">
        <v>28</v>
      </c>
      <c r="M296" s="29" t="s">
        <v>28</v>
      </c>
      <c r="N296" s="30">
        <v>0.05</v>
      </c>
      <c r="O296" s="31">
        <v>0.05</v>
      </c>
      <c r="P296" s="31">
        <v>0.05</v>
      </c>
      <c r="Q296" s="31">
        <v>0.05</v>
      </c>
      <c r="R296" s="31">
        <v>0.06</v>
      </c>
      <c r="S296" s="31">
        <v>7.0000000000000007E-2</v>
      </c>
      <c r="T296" s="31">
        <v>0.11</v>
      </c>
      <c r="U296" s="31">
        <v>0.18</v>
      </c>
      <c r="V296" s="31">
        <v>0.11</v>
      </c>
      <c r="W296" s="31">
        <v>7.0000000000000007E-2</v>
      </c>
      <c r="X296" s="31">
        <v>0.05</v>
      </c>
      <c r="Y296" s="31">
        <v>0.05</v>
      </c>
    </row>
    <row r="297" spans="4:25" ht="17.25" customHeight="1" x14ac:dyDescent="0.25">
      <c r="D297" s="32" t="s">
        <v>26</v>
      </c>
      <c r="E297" s="32" t="s">
        <v>27</v>
      </c>
      <c r="F297" s="33" t="s">
        <v>200</v>
      </c>
      <c r="G297" s="34" t="s">
        <v>195</v>
      </c>
      <c r="H297" s="32">
        <v>2010</v>
      </c>
      <c r="I297" s="35" t="s">
        <v>158</v>
      </c>
      <c r="J297" s="35" t="s">
        <v>35</v>
      </c>
      <c r="K297" s="36">
        <f t="shared" si="194"/>
        <v>5.5833333333333346E-2</v>
      </c>
      <c r="L297" s="35" t="s">
        <v>156</v>
      </c>
      <c r="M297" s="37">
        <v>0.12</v>
      </c>
      <c r="N297" s="44">
        <f>ROUND(N296*0.7,2)</f>
        <v>0.04</v>
      </c>
      <c r="O297" s="39">
        <f t="shared" ref="O297:Y297" si="201">ROUND(O296*0.7,2)</f>
        <v>0.04</v>
      </c>
      <c r="P297" s="39">
        <f t="shared" si="201"/>
        <v>0.04</v>
      </c>
      <c r="Q297" s="39">
        <f t="shared" si="201"/>
        <v>0.04</v>
      </c>
      <c r="R297" s="39">
        <f t="shared" si="201"/>
        <v>0.04</v>
      </c>
      <c r="S297" s="39">
        <f t="shared" si="201"/>
        <v>0.05</v>
      </c>
      <c r="T297" s="39">
        <f t="shared" si="201"/>
        <v>0.08</v>
      </c>
      <c r="U297" s="39">
        <f t="shared" si="201"/>
        <v>0.13</v>
      </c>
      <c r="V297" s="39">
        <f t="shared" si="201"/>
        <v>0.08</v>
      </c>
      <c r="W297" s="39">
        <f t="shared" si="201"/>
        <v>0.05</v>
      </c>
      <c r="X297" s="39">
        <f t="shared" si="201"/>
        <v>0.04</v>
      </c>
      <c r="Y297" s="39">
        <f t="shared" si="201"/>
        <v>0.04</v>
      </c>
    </row>
    <row r="298" spans="4:25" ht="17.25" customHeight="1" x14ac:dyDescent="0.25">
      <c r="D298" s="32" t="s">
        <v>26</v>
      </c>
      <c r="E298" s="32" t="s">
        <v>27</v>
      </c>
      <c r="F298" s="33" t="s">
        <v>200</v>
      </c>
      <c r="G298" s="34" t="s">
        <v>195</v>
      </c>
      <c r="H298" s="32">
        <v>2010</v>
      </c>
      <c r="I298" s="35" t="s">
        <v>158</v>
      </c>
      <c r="J298" s="35" t="s">
        <v>35</v>
      </c>
      <c r="K298" s="36">
        <f t="shared" si="194"/>
        <v>1.9166666666666669E-2</v>
      </c>
      <c r="L298" s="35" t="s">
        <v>157</v>
      </c>
      <c r="M298" s="37">
        <v>0.75</v>
      </c>
      <c r="N298" s="44">
        <f>N296-N297</f>
        <v>1.0000000000000002E-2</v>
      </c>
      <c r="O298" s="39">
        <f t="shared" ref="O298:Y298" si="202">O296-O297</f>
        <v>1.0000000000000002E-2</v>
      </c>
      <c r="P298" s="39">
        <f t="shared" si="202"/>
        <v>1.0000000000000002E-2</v>
      </c>
      <c r="Q298" s="39">
        <f t="shared" si="202"/>
        <v>1.0000000000000002E-2</v>
      </c>
      <c r="R298" s="39">
        <f t="shared" si="202"/>
        <v>1.9999999999999997E-2</v>
      </c>
      <c r="S298" s="39">
        <f t="shared" si="202"/>
        <v>2.0000000000000004E-2</v>
      </c>
      <c r="T298" s="39">
        <f t="shared" si="202"/>
        <v>0.03</v>
      </c>
      <c r="U298" s="39">
        <f t="shared" si="202"/>
        <v>4.9999999999999989E-2</v>
      </c>
      <c r="V298" s="39">
        <f t="shared" si="202"/>
        <v>0.03</v>
      </c>
      <c r="W298" s="39">
        <f t="shared" si="202"/>
        <v>2.0000000000000004E-2</v>
      </c>
      <c r="X298" s="39">
        <f t="shared" si="202"/>
        <v>1.0000000000000002E-2</v>
      </c>
      <c r="Y298" s="39">
        <f t="shared" si="202"/>
        <v>1.0000000000000002E-2</v>
      </c>
    </row>
    <row r="299" spans="4:25" ht="17.25" customHeight="1" x14ac:dyDescent="0.25">
      <c r="D299" s="32" t="s">
        <v>26</v>
      </c>
      <c r="E299" s="32" t="s">
        <v>27</v>
      </c>
      <c r="F299" s="33" t="s">
        <v>200</v>
      </c>
      <c r="G299" s="34" t="s">
        <v>195</v>
      </c>
      <c r="H299" s="32">
        <v>2010</v>
      </c>
      <c r="I299" s="35" t="s">
        <v>158</v>
      </c>
      <c r="J299" s="35" t="s">
        <v>35</v>
      </c>
      <c r="K299" s="36">
        <f t="shared" si="194"/>
        <v>7.5000000000000011E-2</v>
      </c>
      <c r="L299" s="35" t="s">
        <v>55</v>
      </c>
      <c r="M299" s="37">
        <f>ROUND(10%*30,1)</f>
        <v>3</v>
      </c>
      <c r="N299" s="44">
        <f>SUM(N297:N298)</f>
        <v>0.05</v>
      </c>
      <c r="O299" s="39">
        <f t="shared" ref="O299:Y299" si="203">SUM(O297:O298)</f>
        <v>0.05</v>
      </c>
      <c r="P299" s="39">
        <f t="shared" si="203"/>
        <v>0.05</v>
      </c>
      <c r="Q299" s="39">
        <f t="shared" si="203"/>
        <v>0.05</v>
      </c>
      <c r="R299" s="39">
        <f t="shared" si="203"/>
        <v>0.06</v>
      </c>
      <c r="S299" s="39">
        <f t="shared" si="203"/>
        <v>7.0000000000000007E-2</v>
      </c>
      <c r="T299" s="39">
        <f t="shared" si="203"/>
        <v>0.11</v>
      </c>
      <c r="U299" s="39">
        <f t="shared" si="203"/>
        <v>0.18</v>
      </c>
      <c r="V299" s="39">
        <f t="shared" si="203"/>
        <v>0.11</v>
      </c>
      <c r="W299" s="39">
        <f t="shared" si="203"/>
        <v>7.0000000000000007E-2</v>
      </c>
      <c r="X299" s="39">
        <f t="shared" si="203"/>
        <v>0.05</v>
      </c>
      <c r="Y299" s="39">
        <f t="shared" si="203"/>
        <v>0.05</v>
      </c>
    </row>
    <row r="300" spans="4:25" ht="17.25" customHeight="1" x14ac:dyDescent="0.25">
      <c r="D300" s="23" t="s">
        <v>26</v>
      </c>
      <c r="E300" s="23" t="s">
        <v>27</v>
      </c>
      <c r="F300" s="24" t="s">
        <v>199</v>
      </c>
      <c r="G300" s="25" t="s">
        <v>201</v>
      </c>
      <c r="H300" s="23">
        <v>2100</v>
      </c>
      <c r="I300" s="26" t="s">
        <v>129</v>
      </c>
      <c r="J300" s="26" t="s">
        <v>34</v>
      </c>
      <c r="K300" s="27">
        <f t="shared" si="194"/>
        <v>0.84999999999999976</v>
      </c>
      <c r="L300" s="28" t="s">
        <v>28</v>
      </c>
      <c r="M300" s="29" t="s">
        <v>28</v>
      </c>
      <c r="N300" s="42">
        <f>1-N304</f>
        <v>0.85</v>
      </c>
      <c r="O300" s="43">
        <f t="shared" ref="O300:Y300" si="204">1-O304</f>
        <v>0.85</v>
      </c>
      <c r="P300" s="43">
        <f t="shared" si="204"/>
        <v>0.85</v>
      </c>
      <c r="Q300" s="43">
        <f t="shared" si="204"/>
        <v>0.85</v>
      </c>
      <c r="R300" s="43">
        <f t="shared" si="204"/>
        <v>0.85</v>
      </c>
      <c r="S300" s="43">
        <f t="shared" si="204"/>
        <v>0.85</v>
      </c>
      <c r="T300" s="43">
        <f t="shared" si="204"/>
        <v>0.85</v>
      </c>
      <c r="U300" s="43">
        <f t="shared" si="204"/>
        <v>0.85</v>
      </c>
      <c r="V300" s="43">
        <f t="shared" si="204"/>
        <v>0.85</v>
      </c>
      <c r="W300" s="43">
        <f t="shared" si="204"/>
        <v>0.85</v>
      </c>
      <c r="X300" s="43">
        <f t="shared" si="204"/>
        <v>0.85</v>
      </c>
      <c r="Y300" s="43">
        <f t="shared" si="204"/>
        <v>0.85</v>
      </c>
    </row>
    <row r="301" spans="4:25" ht="17.25" customHeight="1" x14ac:dyDescent="0.25">
      <c r="D301" s="32" t="s">
        <v>26</v>
      </c>
      <c r="E301" s="32" t="s">
        <v>27</v>
      </c>
      <c r="F301" s="33" t="s">
        <v>199</v>
      </c>
      <c r="G301" s="34" t="s">
        <v>201</v>
      </c>
      <c r="H301" s="32">
        <v>2100</v>
      </c>
      <c r="I301" s="35" t="s">
        <v>129</v>
      </c>
      <c r="J301" s="35" t="s">
        <v>35</v>
      </c>
      <c r="K301" s="36">
        <f t="shared" si="194"/>
        <v>4.2999999999999991E-3</v>
      </c>
      <c r="L301" s="35" t="s">
        <v>36</v>
      </c>
      <c r="M301" s="37">
        <f>10*(5*6)/10^3</f>
        <v>0.3</v>
      </c>
      <c r="N301" s="38">
        <f>ROUND(0.5%*N300,4)</f>
        <v>4.3E-3</v>
      </c>
      <c r="O301" s="39">
        <f t="shared" ref="O301:Y301" si="205">ROUND(0.5%*O300,4)</f>
        <v>4.3E-3</v>
      </c>
      <c r="P301" s="39">
        <f t="shared" si="205"/>
        <v>4.3E-3</v>
      </c>
      <c r="Q301" s="39">
        <f t="shared" si="205"/>
        <v>4.3E-3</v>
      </c>
      <c r="R301" s="39">
        <f t="shared" si="205"/>
        <v>4.3E-3</v>
      </c>
      <c r="S301" s="39">
        <f t="shared" si="205"/>
        <v>4.3E-3</v>
      </c>
      <c r="T301" s="39">
        <f t="shared" si="205"/>
        <v>4.3E-3</v>
      </c>
      <c r="U301" s="39">
        <f t="shared" si="205"/>
        <v>4.3E-3</v>
      </c>
      <c r="V301" s="39">
        <f t="shared" si="205"/>
        <v>4.3E-3</v>
      </c>
      <c r="W301" s="39">
        <f t="shared" si="205"/>
        <v>4.3E-3</v>
      </c>
      <c r="X301" s="39">
        <f t="shared" si="205"/>
        <v>4.3E-3</v>
      </c>
      <c r="Y301" s="39">
        <f t="shared" si="205"/>
        <v>4.3E-3</v>
      </c>
    </row>
    <row r="302" spans="4:25" ht="17.25" customHeight="1" x14ac:dyDescent="0.25">
      <c r="D302" s="32" t="s">
        <v>26</v>
      </c>
      <c r="E302" s="32" t="s">
        <v>27</v>
      </c>
      <c r="F302" s="33" t="s">
        <v>199</v>
      </c>
      <c r="G302" s="34" t="s">
        <v>201</v>
      </c>
      <c r="H302" s="32">
        <v>2100</v>
      </c>
      <c r="I302" s="35" t="s">
        <v>129</v>
      </c>
      <c r="J302" s="35" t="s">
        <v>35</v>
      </c>
      <c r="K302" s="36">
        <f t="shared" si="194"/>
        <v>0.51999999999999991</v>
      </c>
      <c r="L302" s="35" t="s">
        <v>37</v>
      </c>
      <c r="M302" s="37">
        <v>6</v>
      </c>
      <c r="N302" s="40">
        <f>ROUND($N$42*N300,2)</f>
        <v>0.17</v>
      </c>
      <c r="O302" s="41">
        <f>ROUND($O$42*O300,2)</f>
        <v>0.26</v>
      </c>
      <c r="P302" s="41">
        <f>ROUND($P$42*P300,2)</f>
        <v>0.34</v>
      </c>
      <c r="Q302" s="41">
        <f>ROUND($Q$42*Q300,2)</f>
        <v>0.43</v>
      </c>
      <c r="R302" s="41">
        <f>ROUND($R$42*R300,2)</f>
        <v>0.6</v>
      </c>
      <c r="S302" s="41">
        <f>ROUND($S$42*S300,2)</f>
        <v>0.68</v>
      </c>
      <c r="T302" s="41">
        <f>ROUND($T$42*T300,2)</f>
        <v>0.77</v>
      </c>
      <c r="U302" s="41">
        <f>ROUND($U$42*U300,2)</f>
        <v>0.77</v>
      </c>
      <c r="V302" s="41">
        <f>ROUND($V$42*V300,2)</f>
        <v>0.77</v>
      </c>
      <c r="W302" s="41">
        <f>ROUND($W$42*W300,2)</f>
        <v>0.6</v>
      </c>
      <c r="X302" s="41">
        <f>ROUND($X$42*X300,2)</f>
        <v>0.51</v>
      </c>
      <c r="Y302" s="41">
        <f>ROUND($Y$42*Y300,2)</f>
        <v>0.34</v>
      </c>
    </row>
    <row r="303" spans="4:25" ht="17.25" customHeight="1" x14ac:dyDescent="0.25">
      <c r="D303" s="32" t="s">
        <v>26</v>
      </c>
      <c r="E303" s="32" t="s">
        <v>27</v>
      </c>
      <c r="F303" s="33" t="s">
        <v>199</v>
      </c>
      <c r="G303" s="34" t="s">
        <v>201</v>
      </c>
      <c r="H303" s="32">
        <v>2100</v>
      </c>
      <c r="I303" s="35" t="s">
        <v>129</v>
      </c>
      <c r="J303" s="35" t="s">
        <v>35</v>
      </c>
      <c r="K303" s="36">
        <f t="shared" si="194"/>
        <v>0.32569999999999993</v>
      </c>
      <c r="L303" s="35" t="s">
        <v>38</v>
      </c>
      <c r="M303" s="37">
        <v>6</v>
      </c>
      <c r="N303" s="40">
        <f>N300-SUM(N301:N302)</f>
        <v>0.67569999999999997</v>
      </c>
      <c r="O303" s="41">
        <f t="shared" ref="O303" si="206">O300-SUM(O301:O302)</f>
        <v>0.58569999999999989</v>
      </c>
      <c r="P303" s="41">
        <f t="shared" ref="P303:Y303" si="207">P300-SUM(P301:P302)</f>
        <v>0.50569999999999993</v>
      </c>
      <c r="Q303" s="41">
        <f t="shared" si="207"/>
        <v>0.41569999999999996</v>
      </c>
      <c r="R303" s="41">
        <f t="shared" si="207"/>
        <v>0.24570000000000003</v>
      </c>
      <c r="S303" s="41">
        <f t="shared" si="207"/>
        <v>0.16569999999999996</v>
      </c>
      <c r="T303" s="41">
        <f t="shared" si="207"/>
        <v>7.569999999999999E-2</v>
      </c>
      <c r="U303" s="41">
        <f t="shared" si="207"/>
        <v>7.569999999999999E-2</v>
      </c>
      <c r="V303" s="41">
        <f t="shared" si="207"/>
        <v>7.569999999999999E-2</v>
      </c>
      <c r="W303" s="41">
        <f t="shared" si="207"/>
        <v>0.24570000000000003</v>
      </c>
      <c r="X303" s="41">
        <f t="shared" si="207"/>
        <v>0.3357</v>
      </c>
      <c r="Y303" s="41">
        <f t="shared" si="207"/>
        <v>0.50569999999999993</v>
      </c>
    </row>
    <row r="304" spans="4:25" ht="17.25" customHeight="1" x14ac:dyDescent="0.25">
      <c r="D304" s="23" t="s">
        <v>26</v>
      </c>
      <c r="E304" s="23" t="s">
        <v>27</v>
      </c>
      <c r="F304" s="24" t="s">
        <v>202</v>
      </c>
      <c r="G304" s="25" t="s">
        <v>201</v>
      </c>
      <c r="H304" s="23">
        <v>2100</v>
      </c>
      <c r="I304" s="26" t="s">
        <v>63</v>
      </c>
      <c r="J304" s="26" t="s">
        <v>34</v>
      </c>
      <c r="K304" s="27">
        <f>IFERROR(AVERAGE(N304:Y304),"n/a")</f>
        <v>0.14999999999999997</v>
      </c>
      <c r="L304" s="28" t="s">
        <v>28</v>
      </c>
      <c r="M304" s="29" t="s">
        <v>28</v>
      </c>
      <c r="N304" s="30">
        <v>0.15</v>
      </c>
      <c r="O304" s="31">
        <v>0.15</v>
      </c>
      <c r="P304" s="31">
        <v>0.15</v>
      </c>
      <c r="Q304" s="31">
        <v>0.15</v>
      </c>
      <c r="R304" s="31">
        <v>0.15</v>
      </c>
      <c r="S304" s="31">
        <v>0.15</v>
      </c>
      <c r="T304" s="31">
        <v>0.15</v>
      </c>
      <c r="U304" s="31">
        <v>0.15</v>
      </c>
      <c r="V304" s="31">
        <v>0.15</v>
      </c>
      <c r="W304" s="31">
        <v>0.15</v>
      </c>
      <c r="X304" s="31">
        <v>0.15</v>
      </c>
      <c r="Y304" s="31">
        <v>0.15</v>
      </c>
    </row>
    <row r="305" spans="4:25" ht="17.25" customHeight="1" x14ac:dyDescent="0.25">
      <c r="D305" s="32" t="s">
        <v>26</v>
      </c>
      <c r="E305" s="32" t="s">
        <v>27</v>
      </c>
      <c r="F305" s="33" t="s">
        <v>202</v>
      </c>
      <c r="G305" s="34" t="s">
        <v>201</v>
      </c>
      <c r="H305" s="32">
        <v>2100</v>
      </c>
      <c r="I305" s="35" t="s">
        <v>63</v>
      </c>
      <c r="J305" s="35" t="s">
        <v>35</v>
      </c>
      <c r="K305" s="36">
        <f>IFERROR(AVERAGE(N305:Y305),"n/a")</f>
        <v>0.14999999999999997</v>
      </c>
      <c r="L305" s="35" t="s">
        <v>65</v>
      </c>
      <c r="M305" s="37">
        <v>0.52462334039425962</v>
      </c>
      <c r="N305" s="44">
        <f t="shared" ref="N305:Y306" si="208">N304</f>
        <v>0.15</v>
      </c>
      <c r="O305" s="39">
        <f t="shared" si="208"/>
        <v>0.15</v>
      </c>
      <c r="P305" s="39">
        <f t="shared" si="208"/>
        <v>0.15</v>
      </c>
      <c r="Q305" s="39">
        <f t="shared" si="208"/>
        <v>0.15</v>
      </c>
      <c r="R305" s="39">
        <f t="shared" si="208"/>
        <v>0.15</v>
      </c>
      <c r="S305" s="39">
        <f t="shared" si="208"/>
        <v>0.15</v>
      </c>
      <c r="T305" s="39">
        <f t="shared" si="208"/>
        <v>0.15</v>
      </c>
      <c r="U305" s="39">
        <f t="shared" si="208"/>
        <v>0.15</v>
      </c>
      <c r="V305" s="39">
        <f t="shared" si="208"/>
        <v>0.15</v>
      </c>
      <c r="W305" s="39">
        <f t="shared" si="208"/>
        <v>0.15</v>
      </c>
      <c r="X305" s="39">
        <f t="shared" si="208"/>
        <v>0.15</v>
      </c>
      <c r="Y305" s="39">
        <f t="shared" si="208"/>
        <v>0.15</v>
      </c>
    </row>
    <row r="306" spans="4:25" ht="17.25" customHeight="1" x14ac:dyDescent="0.25">
      <c r="D306" s="32" t="s">
        <v>26</v>
      </c>
      <c r="E306" s="32" t="s">
        <v>27</v>
      </c>
      <c r="F306" s="33" t="s">
        <v>202</v>
      </c>
      <c r="G306" s="34" t="s">
        <v>201</v>
      </c>
      <c r="H306" s="32">
        <v>2100</v>
      </c>
      <c r="I306" s="35" t="s">
        <v>63</v>
      </c>
      <c r="J306" s="35" t="s">
        <v>35</v>
      </c>
      <c r="K306" s="36">
        <f>IFERROR(AVERAGE(N306:Y306),"n/a")</f>
        <v>0.14999999999999997</v>
      </c>
      <c r="L306" s="35" t="s">
        <v>55</v>
      </c>
      <c r="M306" s="37">
        <v>1.1693651261422116</v>
      </c>
      <c r="N306" s="44">
        <f>N305</f>
        <v>0.15</v>
      </c>
      <c r="O306" s="39">
        <f t="shared" si="208"/>
        <v>0.15</v>
      </c>
      <c r="P306" s="39">
        <f t="shared" si="208"/>
        <v>0.15</v>
      </c>
      <c r="Q306" s="39">
        <f t="shared" si="208"/>
        <v>0.15</v>
      </c>
      <c r="R306" s="39">
        <f t="shared" si="208"/>
        <v>0.15</v>
      </c>
      <c r="S306" s="39">
        <f t="shared" si="208"/>
        <v>0.15</v>
      </c>
      <c r="T306" s="39">
        <f t="shared" si="208"/>
        <v>0.15</v>
      </c>
      <c r="U306" s="39">
        <f t="shared" si="208"/>
        <v>0.15</v>
      </c>
      <c r="V306" s="39">
        <f t="shared" si="208"/>
        <v>0.15</v>
      </c>
      <c r="W306" s="39">
        <f t="shared" si="208"/>
        <v>0.15</v>
      </c>
      <c r="X306" s="39">
        <f t="shared" si="208"/>
        <v>0.15</v>
      </c>
      <c r="Y306" s="39">
        <f t="shared" si="208"/>
        <v>0.15</v>
      </c>
    </row>
    <row r="307" spans="4:25" ht="17.25" customHeight="1" x14ac:dyDescent="0.25">
      <c r="D307" s="23" t="s">
        <v>26</v>
      </c>
      <c r="E307" s="23" t="s">
        <v>27</v>
      </c>
      <c r="F307" s="24" t="s">
        <v>203</v>
      </c>
      <c r="G307" s="25" t="s">
        <v>201</v>
      </c>
      <c r="H307" s="23">
        <v>2100</v>
      </c>
      <c r="I307" s="26" t="s">
        <v>204</v>
      </c>
      <c r="J307" s="26" t="s">
        <v>34</v>
      </c>
      <c r="K307" s="27">
        <f t="shared" ref="K307" si="209">IFERROR(AVERAGE(N307:Y307),"n/a")</f>
        <v>4.9999999999999996E-2</v>
      </c>
      <c r="L307" s="28" t="s">
        <v>28</v>
      </c>
      <c r="M307" s="29" t="s">
        <v>28</v>
      </c>
      <c r="N307" s="30">
        <v>0.05</v>
      </c>
      <c r="O307" s="31">
        <v>0.05</v>
      </c>
      <c r="P307" s="31">
        <v>0.05</v>
      </c>
      <c r="Q307" s="31">
        <v>0.05</v>
      </c>
      <c r="R307" s="31">
        <v>0.05</v>
      </c>
      <c r="S307" s="31">
        <v>0.05</v>
      </c>
      <c r="T307" s="31">
        <v>0.05</v>
      </c>
      <c r="U307" s="31">
        <v>0.05</v>
      </c>
      <c r="V307" s="31">
        <v>0.05</v>
      </c>
      <c r="W307" s="31">
        <v>0.05</v>
      </c>
      <c r="X307" s="31">
        <v>0.05</v>
      </c>
      <c r="Y307" s="31">
        <v>0.05</v>
      </c>
    </row>
    <row r="308" spans="4:25" ht="17.25" customHeight="1" x14ac:dyDescent="0.25">
      <c r="D308" s="23" t="s">
        <v>26</v>
      </c>
      <c r="E308" s="23" t="s">
        <v>27</v>
      </c>
      <c r="F308" s="24" t="s">
        <v>205</v>
      </c>
      <c r="G308" s="25" t="s">
        <v>201</v>
      </c>
      <c r="H308" s="23">
        <v>2100</v>
      </c>
      <c r="I308" s="26" t="s">
        <v>206</v>
      </c>
      <c r="J308" s="26" t="s">
        <v>34</v>
      </c>
      <c r="K308" s="27">
        <f t="shared" si="194"/>
        <v>0.59999999999999987</v>
      </c>
      <c r="L308" s="28" t="s">
        <v>28</v>
      </c>
      <c r="M308" s="29" t="s">
        <v>28</v>
      </c>
      <c r="N308" s="30">
        <v>0.6</v>
      </c>
      <c r="O308" s="31">
        <v>0.6</v>
      </c>
      <c r="P308" s="31">
        <v>0.6</v>
      </c>
      <c r="Q308" s="31">
        <v>0.6</v>
      </c>
      <c r="R308" s="31">
        <v>0.6</v>
      </c>
      <c r="S308" s="31">
        <v>0.6</v>
      </c>
      <c r="T308" s="31">
        <v>0.6</v>
      </c>
      <c r="U308" s="31">
        <v>0.6</v>
      </c>
      <c r="V308" s="31">
        <v>0.6</v>
      </c>
      <c r="W308" s="31">
        <v>0.6</v>
      </c>
      <c r="X308" s="31">
        <v>0.6</v>
      </c>
      <c r="Y308" s="31">
        <v>0.6</v>
      </c>
    </row>
    <row r="309" spans="4:25" ht="17.25" customHeight="1" x14ac:dyDescent="0.25">
      <c r="D309" s="32" t="s">
        <v>26</v>
      </c>
      <c r="E309" s="32" t="s">
        <v>27</v>
      </c>
      <c r="F309" s="33" t="s">
        <v>205</v>
      </c>
      <c r="G309" s="34" t="s">
        <v>201</v>
      </c>
      <c r="H309" s="32">
        <v>2100</v>
      </c>
      <c r="I309" s="35" t="s">
        <v>206</v>
      </c>
      <c r="J309" s="35" t="s">
        <v>35</v>
      </c>
      <c r="K309" s="36">
        <f t="shared" si="194"/>
        <v>0.59999999999999987</v>
      </c>
      <c r="L309" s="85" t="s">
        <v>54</v>
      </c>
      <c r="M309" s="37">
        <v>2.5</v>
      </c>
      <c r="N309" s="146">
        <f>N308</f>
        <v>0.6</v>
      </c>
      <c r="O309" s="147">
        <f t="shared" ref="O309:Y309" si="210">O308</f>
        <v>0.6</v>
      </c>
      <c r="P309" s="147">
        <f t="shared" si="210"/>
        <v>0.6</v>
      </c>
      <c r="Q309" s="147">
        <f t="shared" si="210"/>
        <v>0.6</v>
      </c>
      <c r="R309" s="147">
        <f t="shared" si="210"/>
        <v>0.6</v>
      </c>
      <c r="S309" s="147">
        <f t="shared" si="210"/>
        <v>0.6</v>
      </c>
      <c r="T309" s="147">
        <f t="shared" si="210"/>
        <v>0.6</v>
      </c>
      <c r="U309" s="147">
        <f t="shared" si="210"/>
        <v>0.6</v>
      </c>
      <c r="V309" s="147">
        <f t="shared" si="210"/>
        <v>0.6</v>
      </c>
      <c r="W309" s="147">
        <f t="shared" si="210"/>
        <v>0.6</v>
      </c>
      <c r="X309" s="147">
        <f t="shared" si="210"/>
        <v>0.6</v>
      </c>
      <c r="Y309" s="147">
        <f t="shared" si="210"/>
        <v>0.6</v>
      </c>
    </row>
    <row r="310" spans="4:25" ht="17.25" customHeight="1" x14ac:dyDescent="0.25">
      <c r="D310" s="32" t="s">
        <v>26</v>
      </c>
      <c r="E310" s="32" t="s">
        <v>27</v>
      </c>
      <c r="F310" s="33" t="s">
        <v>205</v>
      </c>
      <c r="G310" s="34" t="s">
        <v>201</v>
      </c>
      <c r="H310" s="32">
        <v>2100</v>
      </c>
      <c r="I310" s="35" t="s">
        <v>206</v>
      </c>
      <c r="J310" s="35" t="s">
        <v>35</v>
      </c>
      <c r="K310" s="36">
        <f>IFERROR(AVERAGE(N310:Y310),"n/a")</f>
        <v>0.14999999999999997</v>
      </c>
      <c r="L310" s="35" t="s">
        <v>55</v>
      </c>
      <c r="M310" s="37">
        <f>ROUND(0.5%*230,1)</f>
        <v>1.2</v>
      </c>
      <c r="N310" s="146">
        <f>N311</f>
        <v>0.15</v>
      </c>
      <c r="O310" s="147">
        <f t="shared" ref="O310:Y310" si="211">O311</f>
        <v>0.15</v>
      </c>
      <c r="P310" s="147">
        <f t="shared" si="211"/>
        <v>0.15</v>
      </c>
      <c r="Q310" s="147">
        <f t="shared" si="211"/>
        <v>0.15</v>
      </c>
      <c r="R310" s="147">
        <f t="shared" si="211"/>
        <v>0.15</v>
      </c>
      <c r="S310" s="147">
        <f t="shared" si="211"/>
        <v>0.15</v>
      </c>
      <c r="T310" s="147">
        <f t="shared" si="211"/>
        <v>0.15</v>
      </c>
      <c r="U310" s="147">
        <f t="shared" si="211"/>
        <v>0.15</v>
      </c>
      <c r="V310" s="147">
        <f t="shared" si="211"/>
        <v>0.15</v>
      </c>
      <c r="W310" s="147">
        <f t="shared" si="211"/>
        <v>0.15</v>
      </c>
      <c r="X310" s="147">
        <f t="shared" si="211"/>
        <v>0.15</v>
      </c>
      <c r="Y310" s="147">
        <f t="shared" si="211"/>
        <v>0.15</v>
      </c>
    </row>
    <row r="311" spans="4:25" ht="17.25" customHeight="1" x14ac:dyDescent="0.25">
      <c r="D311" s="32" t="s">
        <v>26</v>
      </c>
      <c r="E311" s="32" t="s">
        <v>27</v>
      </c>
      <c r="F311" s="33" t="s">
        <v>205</v>
      </c>
      <c r="G311" s="34" t="s">
        <v>201</v>
      </c>
      <c r="H311" s="32">
        <v>2100</v>
      </c>
      <c r="I311" s="35" t="s">
        <v>206</v>
      </c>
      <c r="J311" s="35" t="s">
        <v>35</v>
      </c>
      <c r="K311" s="36">
        <f>IFERROR(AVERAGE(N311:Y311),"n/a")</f>
        <v>0.14999999999999997</v>
      </c>
      <c r="L311" s="35" t="s">
        <v>51</v>
      </c>
      <c r="M311" s="37">
        <v>1.5</v>
      </c>
      <c r="N311" s="146">
        <f>ROUND(25%*N308,2)</f>
        <v>0.15</v>
      </c>
      <c r="O311" s="147">
        <f t="shared" ref="O311:Y311" si="212">ROUND(25%*O308,2)</f>
        <v>0.15</v>
      </c>
      <c r="P311" s="147">
        <f t="shared" si="212"/>
        <v>0.15</v>
      </c>
      <c r="Q311" s="147">
        <f t="shared" si="212"/>
        <v>0.15</v>
      </c>
      <c r="R311" s="147">
        <f t="shared" si="212"/>
        <v>0.15</v>
      </c>
      <c r="S311" s="147">
        <f t="shared" si="212"/>
        <v>0.15</v>
      </c>
      <c r="T311" s="147">
        <f t="shared" si="212"/>
        <v>0.15</v>
      </c>
      <c r="U311" s="147">
        <f t="shared" si="212"/>
        <v>0.15</v>
      </c>
      <c r="V311" s="147">
        <f t="shared" si="212"/>
        <v>0.15</v>
      </c>
      <c r="W311" s="147">
        <f t="shared" si="212"/>
        <v>0.15</v>
      </c>
      <c r="X311" s="147">
        <f t="shared" si="212"/>
        <v>0.15</v>
      </c>
      <c r="Y311" s="147">
        <f t="shared" si="212"/>
        <v>0.15</v>
      </c>
    </row>
    <row r="312" spans="4:25" ht="17.25" customHeight="1" x14ac:dyDescent="0.25">
      <c r="D312" s="32" t="s">
        <v>26</v>
      </c>
      <c r="E312" s="32" t="s">
        <v>27</v>
      </c>
      <c r="F312" s="33" t="s">
        <v>205</v>
      </c>
      <c r="G312" s="34" t="s">
        <v>201</v>
      </c>
      <c r="H312" s="32">
        <v>2100</v>
      </c>
      <c r="I312" s="35" t="s">
        <v>206</v>
      </c>
      <c r="J312" s="35" t="s">
        <v>35</v>
      </c>
      <c r="K312" s="36">
        <f t="shared" si="194"/>
        <v>0.35999999999999993</v>
      </c>
      <c r="L312" s="35" t="s">
        <v>135</v>
      </c>
      <c r="M312" s="37">
        <v>0.9</v>
      </c>
      <c r="N312" s="148">
        <f>ROUND(60%*N308-N313,2)</f>
        <v>0.36</v>
      </c>
      <c r="O312" s="149">
        <f t="shared" ref="O312:Y312" si="213">ROUND(60%*O308-O313,2)</f>
        <v>0.36</v>
      </c>
      <c r="P312" s="149">
        <f t="shared" si="213"/>
        <v>0.36</v>
      </c>
      <c r="Q312" s="149">
        <f t="shared" si="213"/>
        <v>0.36</v>
      </c>
      <c r="R312" s="149">
        <f t="shared" si="213"/>
        <v>0.36</v>
      </c>
      <c r="S312" s="149">
        <f t="shared" si="213"/>
        <v>0.36</v>
      </c>
      <c r="T312" s="149">
        <f t="shared" si="213"/>
        <v>0.36</v>
      </c>
      <c r="U312" s="149">
        <f t="shared" si="213"/>
        <v>0.36</v>
      </c>
      <c r="V312" s="149">
        <f t="shared" si="213"/>
        <v>0.36</v>
      </c>
      <c r="W312" s="149">
        <f t="shared" si="213"/>
        <v>0.36</v>
      </c>
      <c r="X312" s="149">
        <f t="shared" si="213"/>
        <v>0.36</v>
      </c>
      <c r="Y312" s="149">
        <f t="shared" si="213"/>
        <v>0.36</v>
      </c>
    </row>
    <row r="313" spans="4:25" ht="17.25" customHeight="1" x14ac:dyDescent="0.25">
      <c r="D313" s="32" t="s">
        <v>26</v>
      </c>
      <c r="E313" s="32" t="s">
        <v>27</v>
      </c>
      <c r="F313" s="33" t="s">
        <v>205</v>
      </c>
      <c r="G313" s="34" t="s">
        <v>201</v>
      </c>
      <c r="H313" s="32">
        <v>2100</v>
      </c>
      <c r="I313" s="35" t="s">
        <v>206</v>
      </c>
      <c r="J313" s="35" t="s">
        <v>35</v>
      </c>
      <c r="K313" s="36">
        <f t="shared" si="194"/>
        <v>0</v>
      </c>
      <c r="L313" s="35" t="s">
        <v>136</v>
      </c>
      <c r="M313" s="37">
        <v>0.11</v>
      </c>
      <c r="N313" s="148">
        <f>ROUND($N$74/$N$72*N308*60%,2)</f>
        <v>0</v>
      </c>
      <c r="O313" s="149">
        <f>ROUND($O$74/$O$72*O308*60%,2)</f>
        <v>0</v>
      </c>
      <c r="P313" s="149">
        <f>ROUND($P$74/$P$72*P308*60%,2)</f>
        <v>0</v>
      </c>
      <c r="Q313" s="149">
        <f>ROUND($Q$74/$Q$72*Q308*60%,2)</f>
        <v>0</v>
      </c>
      <c r="R313" s="149">
        <f>ROUND($R$74/$R$72*R308*60%,2)</f>
        <v>0</v>
      </c>
      <c r="S313" s="149">
        <f>ROUND($S$74/$S$72*S308*60%,2)</f>
        <v>0</v>
      </c>
      <c r="T313" s="149">
        <f>ROUND($T$74/$T$72*T308*60%,2)</f>
        <v>0</v>
      </c>
      <c r="U313" s="149">
        <f>ROUND($U$74/$U$72*U308*60%,2)</f>
        <v>0</v>
      </c>
      <c r="V313" s="149">
        <f>ROUND($V$74/$V$72*V308*60%,2)</f>
        <v>0</v>
      </c>
      <c r="W313" s="149">
        <f>ROUND($W$74/$W$72*W308*60%,2)</f>
        <v>0</v>
      </c>
      <c r="X313" s="149">
        <f>ROUND($X$74/$X$72*X308*60%,2)</f>
        <v>0</v>
      </c>
      <c r="Y313" s="149">
        <f>ROUND($Y$74/$Y$72*Y308*60%,2)</f>
        <v>0</v>
      </c>
    </row>
    <row r="314" spans="4:25" ht="17.25" customHeight="1" x14ac:dyDescent="0.25"/>
    <row r="315" spans="4:25" ht="17.25" customHeight="1" x14ac:dyDescent="0.25"/>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sheetData>
  <autoFilter ref="D2:M327" xr:uid="{00000000-0009-0000-0000-000001000000}"/>
  <pageMargins left="0.511811024" right="0.511811024" top="0.78740157499999996" bottom="0.78740157499999996" header="0.31496062000000002" footer="0.31496062000000002"/>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79FEF-0855-45FC-B877-C097D4E9C8C0}">
  <sheetPr>
    <tabColor theme="3" tint="0.39997558519241921"/>
    <pageSetUpPr fitToPage="1"/>
  </sheetPr>
  <dimension ref="C1:AK327"/>
  <sheetViews>
    <sheetView showGridLines="0" topLeftCell="G1" zoomScale="55" zoomScaleNormal="55" workbookViewId="0">
      <pane ySplit="2" topLeftCell="A3" activePane="bottomLeft" state="frozen"/>
      <selection activeCell="N333" sqref="N333"/>
      <selection pane="bottomLeft" activeCell="N333" sqref="N333"/>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207</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208</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208</v>
      </c>
      <c r="F4" s="18" t="s">
        <v>28</v>
      </c>
      <c r="G4" s="19" t="s">
        <v>30</v>
      </c>
      <c r="H4" s="17" t="s">
        <v>28</v>
      </c>
      <c r="I4" s="20" t="s">
        <v>28</v>
      </c>
      <c r="J4" s="20" t="s">
        <v>28</v>
      </c>
      <c r="K4" s="17" t="str">
        <f t="shared" ref="K4:K131"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208</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208</v>
      </c>
      <c r="F6" s="33" t="s">
        <v>31</v>
      </c>
      <c r="G6" s="34" t="s">
        <v>32</v>
      </c>
      <c r="H6" s="32">
        <v>-150</v>
      </c>
      <c r="I6" s="35" t="s">
        <v>33</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208</v>
      </c>
      <c r="F7" s="33" t="s">
        <v>31</v>
      </c>
      <c r="G7" s="34" t="s">
        <v>32</v>
      </c>
      <c r="H7" s="32">
        <v>-150</v>
      </c>
      <c r="I7" s="35" t="s">
        <v>33</v>
      </c>
      <c r="J7" s="35" t="s">
        <v>35</v>
      </c>
      <c r="K7" s="36">
        <f t="shared" si="0"/>
        <v>0.18250000000000002</v>
      </c>
      <c r="L7" s="35" t="s">
        <v>37</v>
      </c>
      <c r="M7" s="37">
        <v>8</v>
      </c>
      <c r="N7" s="40">
        <f>ROUND($N$42*N5,2)</f>
        <v>0.06</v>
      </c>
      <c r="O7" s="41">
        <f>ROUND($O$42*O5,2)</f>
        <v>0.09</v>
      </c>
      <c r="P7" s="41">
        <f>ROUND($P$42*P5,2)</f>
        <v>0.12</v>
      </c>
      <c r="Q7" s="41">
        <f>ROUND($Q$42*Q5,2)</f>
        <v>0.15</v>
      </c>
      <c r="R7" s="41">
        <f>ROUND($R$42*R5,2)</f>
        <v>0.21</v>
      </c>
      <c r="S7" s="41">
        <f>ROUND($S$42*S5,2)</f>
        <v>0.24</v>
      </c>
      <c r="T7" s="41">
        <f>ROUND($T$42*T5,2)</f>
        <v>0.27</v>
      </c>
      <c r="U7" s="41">
        <f>ROUND($U$42*U5,2)</f>
        <v>0.27</v>
      </c>
      <c r="V7" s="41">
        <f>ROUND($V$42*V5,2)</f>
        <v>0.27</v>
      </c>
      <c r="W7" s="41">
        <f>ROUND(W42*W5,2)</f>
        <v>0.21</v>
      </c>
      <c r="X7" s="41">
        <f>ROUND(X42*X5,2)</f>
        <v>0.18</v>
      </c>
      <c r="Y7" s="41">
        <f>ROUND(Y42*Y5,2)</f>
        <v>0.12</v>
      </c>
    </row>
    <row r="8" spans="4:25" ht="17.25" customHeight="1" x14ac:dyDescent="0.25">
      <c r="D8" s="32" t="s">
        <v>26</v>
      </c>
      <c r="E8" s="32" t="s">
        <v>208</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208</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208</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208</v>
      </c>
      <c r="F11" s="24" t="s">
        <v>43</v>
      </c>
      <c r="G11" s="25" t="s">
        <v>32</v>
      </c>
      <c r="H11" s="23">
        <v>-80</v>
      </c>
      <c r="I11" s="26" t="s">
        <v>44</v>
      </c>
      <c r="J11" s="26" t="s">
        <v>34</v>
      </c>
      <c r="K11" s="27">
        <f t="shared" si="0"/>
        <v>1.05</v>
      </c>
      <c r="L11" s="28" t="s">
        <v>28</v>
      </c>
      <c r="M11" s="29" t="s">
        <v>28</v>
      </c>
      <c r="N11" s="180">
        <f>(1-N13)*1.15</f>
        <v>1.1499999999999999</v>
      </c>
      <c r="O11" s="181">
        <f t="shared" ref="O11:Q11" si="4">(1-O13)*1.15</f>
        <v>1.1499999999999999</v>
      </c>
      <c r="P11" s="181">
        <f t="shared" si="4"/>
        <v>1.1499999999999999</v>
      </c>
      <c r="Q11" s="181">
        <f t="shared" si="4"/>
        <v>1.1499999999999999</v>
      </c>
      <c r="R11" s="43">
        <f t="shared" ref="R11:Y11" si="5">1-R13</f>
        <v>1</v>
      </c>
      <c r="S11" s="43">
        <f t="shared" si="5"/>
        <v>1</v>
      </c>
      <c r="T11" s="43">
        <f t="shared" si="5"/>
        <v>1</v>
      </c>
      <c r="U11" s="43">
        <f t="shared" si="5"/>
        <v>1</v>
      </c>
      <c r="V11" s="43">
        <f t="shared" si="5"/>
        <v>1</v>
      </c>
      <c r="W11" s="43">
        <f t="shared" si="5"/>
        <v>1</v>
      </c>
      <c r="X11" s="43">
        <f t="shared" si="5"/>
        <v>1</v>
      </c>
      <c r="Y11" s="43">
        <f t="shared" si="5"/>
        <v>1</v>
      </c>
    </row>
    <row r="12" spans="4:25" ht="17.25" customHeight="1" x14ac:dyDescent="0.25">
      <c r="D12" s="32" t="s">
        <v>26</v>
      </c>
      <c r="E12" s="32" t="s">
        <v>208</v>
      </c>
      <c r="F12" s="33" t="s">
        <v>43</v>
      </c>
      <c r="G12" s="34" t="s">
        <v>32</v>
      </c>
      <c r="H12" s="32">
        <v>-80</v>
      </c>
      <c r="I12" s="35" t="s">
        <v>44</v>
      </c>
      <c r="J12" s="35" t="s">
        <v>35</v>
      </c>
      <c r="K12" s="36">
        <f t="shared" si="0"/>
        <v>1.05</v>
      </c>
      <c r="L12" s="35" t="s">
        <v>45</v>
      </c>
      <c r="M12" s="37">
        <v>2000</v>
      </c>
      <c r="N12" s="44">
        <f>N11</f>
        <v>1.1499999999999999</v>
      </c>
      <c r="O12" s="39">
        <f t="shared" ref="O12:Y12" si="6">O11</f>
        <v>1.1499999999999999</v>
      </c>
      <c r="P12" s="39">
        <f t="shared" si="6"/>
        <v>1.1499999999999999</v>
      </c>
      <c r="Q12" s="39">
        <f t="shared" si="6"/>
        <v>1.1499999999999999</v>
      </c>
      <c r="R12" s="39">
        <f t="shared" si="6"/>
        <v>1</v>
      </c>
      <c r="S12" s="39">
        <f t="shared" si="6"/>
        <v>1</v>
      </c>
      <c r="T12" s="39">
        <f t="shared" si="6"/>
        <v>1</v>
      </c>
      <c r="U12" s="39">
        <f t="shared" si="6"/>
        <v>1</v>
      </c>
      <c r="V12" s="39">
        <f t="shared" si="6"/>
        <v>1</v>
      </c>
      <c r="W12" s="39">
        <f t="shared" si="6"/>
        <v>1</v>
      </c>
      <c r="X12" s="39">
        <f t="shared" si="6"/>
        <v>1</v>
      </c>
      <c r="Y12" s="39">
        <f t="shared" si="6"/>
        <v>1</v>
      </c>
    </row>
    <row r="13" spans="4:25" ht="17.25" customHeight="1" x14ac:dyDescent="0.25">
      <c r="D13" s="23" t="s">
        <v>26</v>
      </c>
      <c r="E13" s="23" t="s">
        <v>208</v>
      </c>
      <c r="F13" s="24" t="s">
        <v>43</v>
      </c>
      <c r="G13" s="25" t="s">
        <v>32</v>
      </c>
      <c r="H13" s="23">
        <v>-80</v>
      </c>
      <c r="I13" s="26" t="s">
        <v>46</v>
      </c>
      <c r="J13" s="26" t="s">
        <v>34</v>
      </c>
      <c r="K13" s="27">
        <f t="shared" si="0"/>
        <v>0</v>
      </c>
      <c r="L13" s="28" t="s">
        <v>28</v>
      </c>
      <c r="M13" s="29" t="s">
        <v>28</v>
      </c>
      <c r="N13" s="30">
        <v>0</v>
      </c>
      <c r="O13" s="31">
        <v>0</v>
      </c>
      <c r="P13" s="31">
        <v>0</v>
      </c>
      <c r="Q13" s="31">
        <v>0</v>
      </c>
      <c r="R13" s="31">
        <v>0</v>
      </c>
      <c r="S13" s="31">
        <v>0</v>
      </c>
      <c r="T13" s="31">
        <v>0</v>
      </c>
      <c r="U13" s="31">
        <v>0</v>
      </c>
      <c r="V13" s="31">
        <v>0</v>
      </c>
      <c r="W13" s="31">
        <v>0</v>
      </c>
      <c r="X13" s="31">
        <v>0</v>
      </c>
      <c r="Y13" s="31">
        <v>0</v>
      </c>
    </row>
    <row r="14" spans="4:25" ht="17.25" customHeight="1" x14ac:dyDescent="0.25">
      <c r="D14" s="32" t="s">
        <v>26</v>
      </c>
      <c r="E14" s="32" t="s">
        <v>208</v>
      </c>
      <c r="F14" s="33" t="s">
        <v>43</v>
      </c>
      <c r="G14" s="34" t="s">
        <v>32</v>
      </c>
      <c r="H14" s="32">
        <v>-80</v>
      </c>
      <c r="I14" s="35" t="s">
        <v>46</v>
      </c>
      <c r="J14" s="35" t="s">
        <v>35</v>
      </c>
      <c r="K14" s="36">
        <f t="shared" si="0"/>
        <v>0</v>
      </c>
      <c r="L14" s="35" t="s">
        <v>45</v>
      </c>
      <c r="M14" s="37">
        <v>2000</v>
      </c>
      <c r="N14" s="44">
        <f>N13</f>
        <v>0</v>
      </c>
      <c r="O14" s="39">
        <f t="shared" ref="O14:Y14" si="7">O13</f>
        <v>0</v>
      </c>
      <c r="P14" s="39">
        <f t="shared" si="7"/>
        <v>0</v>
      </c>
      <c r="Q14" s="39">
        <f t="shared" si="7"/>
        <v>0</v>
      </c>
      <c r="R14" s="39">
        <f t="shared" si="7"/>
        <v>0</v>
      </c>
      <c r="S14" s="39">
        <f t="shared" si="7"/>
        <v>0</v>
      </c>
      <c r="T14" s="39">
        <f t="shared" si="7"/>
        <v>0</v>
      </c>
      <c r="U14" s="39">
        <f t="shared" si="7"/>
        <v>0</v>
      </c>
      <c r="V14" s="39">
        <f t="shared" si="7"/>
        <v>0</v>
      </c>
      <c r="W14" s="39">
        <f t="shared" si="7"/>
        <v>0</v>
      </c>
      <c r="X14" s="39">
        <f t="shared" si="7"/>
        <v>0</v>
      </c>
      <c r="Y14" s="39">
        <f t="shared" si="7"/>
        <v>0</v>
      </c>
    </row>
    <row r="15" spans="4:25" ht="17.25" customHeight="1" x14ac:dyDescent="0.25">
      <c r="D15" s="17" t="s">
        <v>26</v>
      </c>
      <c r="E15" s="17" t="s">
        <v>208</v>
      </c>
      <c r="F15" s="18" t="s">
        <v>28</v>
      </c>
      <c r="G15" s="19" t="s">
        <v>47</v>
      </c>
      <c r="H15" s="17" t="s">
        <v>28</v>
      </c>
      <c r="I15" s="20" t="s">
        <v>28</v>
      </c>
      <c r="J15" s="20" t="s">
        <v>28</v>
      </c>
      <c r="K15" s="17" t="str">
        <f t="shared" si="0"/>
        <v>n/a</v>
      </c>
      <c r="L15" s="20" t="s">
        <v>28</v>
      </c>
      <c r="M15" s="21" t="s">
        <v>28</v>
      </c>
      <c r="N15" s="22" t="s">
        <v>28</v>
      </c>
      <c r="O15" s="17" t="s">
        <v>28</v>
      </c>
      <c r="P15" s="17" t="s">
        <v>28</v>
      </c>
      <c r="Q15" s="17" t="s">
        <v>28</v>
      </c>
      <c r="R15" s="17" t="s">
        <v>28</v>
      </c>
      <c r="S15" s="17" t="s">
        <v>28</v>
      </c>
      <c r="T15" s="17" t="s">
        <v>28</v>
      </c>
      <c r="U15" s="17" t="s">
        <v>28</v>
      </c>
      <c r="V15" s="17" t="s">
        <v>28</v>
      </c>
      <c r="W15" s="17" t="s">
        <v>28</v>
      </c>
      <c r="X15" s="17" t="s">
        <v>28</v>
      </c>
      <c r="Y15" s="17" t="s">
        <v>28</v>
      </c>
    </row>
    <row r="16" spans="4:25" ht="17.25" customHeight="1" x14ac:dyDescent="0.25">
      <c r="D16" s="23" t="s">
        <v>26</v>
      </c>
      <c r="E16" s="23" t="s">
        <v>208</v>
      </c>
      <c r="F16" s="24" t="s">
        <v>48</v>
      </c>
      <c r="G16" s="25" t="s">
        <v>32</v>
      </c>
      <c r="H16" s="23">
        <v>-45</v>
      </c>
      <c r="I16" s="26" t="s">
        <v>49</v>
      </c>
      <c r="J16" s="26" t="s">
        <v>34</v>
      </c>
      <c r="K16" s="27">
        <f t="shared" si="0"/>
        <v>0.55000000000000004</v>
      </c>
      <c r="L16" s="28" t="s">
        <v>28</v>
      </c>
      <c r="M16" s="29" t="s">
        <v>28</v>
      </c>
      <c r="N16" s="30">
        <v>0.4</v>
      </c>
      <c r="O16" s="31">
        <v>0.49</v>
      </c>
      <c r="P16" s="31">
        <v>0.49</v>
      </c>
      <c r="Q16" s="31">
        <v>0.49</v>
      </c>
      <c r="R16" s="45">
        <v>0.55000000000000004</v>
      </c>
      <c r="S16" s="45">
        <v>0.64</v>
      </c>
      <c r="T16" s="45">
        <v>0.59</v>
      </c>
      <c r="U16" s="45">
        <v>0.67</v>
      </c>
      <c r="V16" s="45">
        <v>0.56999999999999995</v>
      </c>
      <c r="W16" s="45">
        <v>0.53</v>
      </c>
      <c r="X16" s="31">
        <v>0.59</v>
      </c>
      <c r="Y16" s="31">
        <v>0.59</v>
      </c>
    </row>
    <row r="17" spans="4:25" ht="17.25" customHeight="1" x14ac:dyDescent="0.25">
      <c r="D17" s="32" t="s">
        <v>26</v>
      </c>
      <c r="E17" s="32" t="s">
        <v>208</v>
      </c>
      <c r="F17" s="33" t="s">
        <v>48</v>
      </c>
      <c r="G17" s="34" t="s">
        <v>32</v>
      </c>
      <c r="H17" s="32">
        <v>-45</v>
      </c>
      <c r="I17" s="35" t="s">
        <v>49</v>
      </c>
      <c r="J17" s="35" t="s">
        <v>35</v>
      </c>
      <c r="K17" s="36">
        <f t="shared" si="0"/>
        <v>0.55000000000000004</v>
      </c>
      <c r="L17" s="35" t="s">
        <v>50</v>
      </c>
      <c r="M17" s="37">
        <v>3.6</v>
      </c>
      <c r="N17" s="40">
        <f>N16</f>
        <v>0.4</v>
      </c>
      <c r="O17" s="41">
        <f t="shared" ref="O17:Y17" si="8">O16</f>
        <v>0.49</v>
      </c>
      <c r="P17" s="41">
        <f t="shared" si="8"/>
        <v>0.49</v>
      </c>
      <c r="Q17" s="41">
        <f t="shared" si="8"/>
        <v>0.49</v>
      </c>
      <c r="R17" s="46">
        <f t="shared" si="8"/>
        <v>0.55000000000000004</v>
      </c>
      <c r="S17" s="46">
        <f t="shared" si="8"/>
        <v>0.64</v>
      </c>
      <c r="T17" s="46">
        <f t="shared" si="8"/>
        <v>0.59</v>
      </c>
      <c r="U17" s="46">
        <f t="shared" si="8"/>
        <v>0.67</v>
      </c>
      <c r="V17" s="46">
        <f t="shared" si="8"/>
        <v>0.56999999999999995</v>
      </c>
      <c r="W17" s="46">
        <f t="shared" si="8"/>
        <v>0.53</v>
      </c>
      <c r="X17" s="41">
        <f t="shared" si="8"/>
        <v>0.59</v>
      </c>
      <c r="Y17" s="41">
        <f t="shared" si="8"/>
        <v>0.59</v>
      </c>
    </row>
    <row r="18" spans="4:25" ht="17.25" customHeight="1" x14ac:dyDescent="0.25">
      <c r="D18" s="32" t="s">
        <v>26</v>
      </c>
      <c r="E18" s="32" t="s">
        <v>208</v>
      </c>
      <c r="F18" s="33" t="s">
        <v>48</v>
      </c>
      <c r="G18" s="34" t="s">
        <v>32</v>
      </c>
      <c r="H18" s="32">
        <v>-45</v>
      </c>
      <c r="I18" s="35" t="s">
        <v>49</v>
      </c>
      <c r="J18" s="35" t="s">
        <v>35</v>
      </c>
      <c r="K18" s="36">
        <f t="shared" si="0"/>
        <v>0.11083333333333334</v>
      </c>
      <c r="L18" s="35" t="s">
        <v>51</v>
      </c>
      <c r="M18" s="37">
        <v>1.5</v>
      </c>
      <c r="N18" s="40">
        <f>ROUND(N17*20%,2)</f>
        <v>0.08</v>
      </c>
      <c r="O18" s="41">
        <f t="shared" ref="O18:Y18" si="9">ROUND(O17*20%,2)</f>
        <v>0.1</v>
      </c>
      <c r="P18" s="41">
        <f t="shared" si="9"/>
        <v>0.1</v>
      </c>
      <c r="Q18" s="41">
        <f t="shared" si="9"/>
        <v>0.1</v>
      </c>
      <c r="R18" s="46">
        <f t="shared" si="9"/>
        <v>0.11</v>
      </c>
      <c r="S18" s="46">
        <f t="shared" si="9"/>
        <v>0.13</v>
      </c>
      <c r="T18" s="46">
        <f t="shared" si="9"/>
        <v>0.12</v>
      </c>
      <c r="U18" s="46">
        <f t="shared" si="9"/>
        <v>0.13</v>
      </c>
      <c r="V18" s="46">
        <f t="shared" si="9"/>
        <v>0.11</v>
      </c>
      <c r="W18" s="46">
        <f t="shared" si="9"/>
        <v>0.11</v>
      </c>
      <c r="X18" s="41">
        <f t="shared" si="9"/>
        <v>0.12</v>
      </c>
      <c r="Y18" s="41">
        <f t="shared" si="9"/>
        <v>0.12</v>
      </c>
    </row>
    <row r="19" spans="4:25" ht="17.25" customHeight="1" x14ac:dyDescent="0.25">
      <c r="D19" s="32" t="s">
        <v>26</v>
      </c>
      <c r="E19" s="32" t="s">
        <v>208</v>
      </c>
      <c r="F19" s="33" t="s">
        <v>48</v>
      </c>
      <c r="G19" s="34" t="s">
        <v>32</v>
      </c>
      <c r="H19" s="32">
        <v>-45</v>
      </c>
      <c r="I19" s="35" t="s">
        <v>49</v>
      </c>
      <c r="J19" s="35" t="s">
        <v>35</v>
      </c>
      <c r="K19" s="36">
        <f t="shared" si="0"/>
        <v>0.11083333333333334</v>
      </c>
      <c r="L19" s="35" t="s">
        <v>52</v>
      </c>
      <c r="M19" s="37">
        <v>1</v>
      </c>
      <c r="N19" s="40">
        <f>N18</f>
        <v>0.08</v>
      </c>
      <c r="O19" s="41">
        <f t="shared" ref="O19:Y19" si="10">O18</f>
        <v>0.1</v>
      </c>
      <c r="P19" s="41">
        <f t="shared" si="10"/>
        <v>0.1</v>
      </c>
      <c r="Q19" s="41">
        <f t="shared" si="10"/>
        <v>0.1</v>
      </c>
      <c r="R19" s="46">
        <f t="shared" si="10"/>
        <v>0.11</v>
      </c>
      <c r="S19" s="46">
        <f t="shared" si="10"/>
        <v>0.13</v>
      </c>
      <c r="T19" s="46">
        <f t="shared" si="10"/>
        <v>0.12</v>
      </c>
      <c r="U19" s="46">
        <f t="shared" si="10"/>
        <v>0.13</v>
      </c>
      <c r="V19" s="46">
        <f t="shared" si="10"/>
        <v>0.11</v>
      </c>
      <c r="W19" s="46">
        <f t="shared" si="10"/>
        <v>0.11</v>
      </c>
      <c r="X19" s="41">
        <f t="shared" si="10"/>
        <v>0.12</v>
      </c>
      <c r="Y19" s="41">
        <f t="shared" si="10"/>
        <v>0.12</v>
      </c>
    </row>
    <row r="20" spans="4:25" ht="17.25" customHeight="1" x14ac:dyDescent="0.25">
      <c r="D20" s="23" t="s">
        <v>26</v>
      </c>
      <c r="E20" s="23" t="s">
        <v>208</v>
      </c>
      <c r="F20" s="24" t="s">
        <v>48</v>
      </c>
      <c r="G20" s="25" t="s">
        <v>32</v>
      </c>
      <c r="H20" s="23">
        <v>-45</v>
      </c>
      <c r="I20" s="26" t="s">
        <v>53</v>
      </c>
      <c r="J20" s="26" t="s">
        <v>34</v>
      </c>
      <c r="K20" s="27">
        <f t="shared" si="0"/>
        <v>0.36587500000000001</v>
      </c>
      <c r="L20" s="28" t="s">
        <v>28</v>
      </c>
      <c r="M20" s="29" t="s">
        <v>28</v>
      </c>
      <c r="N20" s="182">
        <f>(100%-N16-N25-N30)*1.15</f>
        <v>0.64399999999999991</v>
      </c>
      <c r="O20" s="183">
        <f t="shared" ref="O20:Q20" si="11">(100%-O16-O25-O30)*1.15</f>
        <v>0.50600000000000001</v>
      </c>
      <c r="P20" s="183">
        <f t="shared" si="11"/>
        <v>0.50600000000000001</v>
      </c>
      <c r="Q20" s="183">
        <f t="shared" si="11"/>
        <v>0.49449999999999994</v>
      </c>
      <c r="R20" s="49">
        <f t="shared" ref="R20:S20" si="12">ROUND((100%-R16-R25-R30)*1-AD40,2)</f>
        <v>0.37</v>
      </c>
      <c r="S20" s="49">
        <f t="shared" si="12"/>
        <v>0.27</v>
      </c>
      <c r="T20" s="49">
        <f>ROUND((100%-T16-T25-T30)*1-AF40,2)</f>
        <v>0.27</v>
      </c>
      <c r="U20" s="49">
        <f t="shared" ref="U20:W20" si="13">ROUND((100%-U16-U25-U30)*1-AG40,2)</f>
        <v>0.13</v>
      </c>
      <c r="V20" s="49">
        <f t="shared" si="13"/>
        <v>0.18</v>
      </c>
      <c r="W20" s="49">
        <f t="shared" si="13"/>
        <v>0.38</v>
      </c>
      <c r="X20" s="48">
        <f t="shared" ref="X20:Y20" si="14">100%-X16-X25-X30</f>
        <v>0.32000000000000006</v>
      </c>
      <c r="Y20" s="48">
        <f t="shared" si="14"/>
        <v>0.32000000000000006</v>
      </c>
    </row>
    <row r="21" spans="4:25" ht="17.25" customHeight="1" x14ac:dyDescent="0.25">
      <c r="D21" s="32" t="s">
        <v>26</v>
      </c>
      <c r="E21" s="32" t="s">
        <v>208</v>
      </c>
      <c r="F21" s="33" t="s">
        <v>48</v>
      </c>
      <c r="G21" s="34" t="s">
        <v>32</v>
      </c>
      <c r="H21" s="32">
        <v>-45</v>
      </c>
      <c r="I21" s="35" t="s">
        <v>53</v>
      </c>
      <c r="J21" s="35" t="s">
        <v>35</v>
      </c>
      <c r="K21" s="36">
        <f t="shared" si="0"/>
        <v>0.36587500000000001</v>
      </c>
      <c r="L21" s="35" t="s">
        <v>54</v>
      </c>
      <c r="M21" s="37">
        <v>2.5</v>
      </c>
      <c r="N21" s="40">
        <f>N20</f>
        <v>0.64399999999999991</v>
      </c>
      <c r="O21" s="41">
        <f t="shared" ref="O21:Y21" si="15">O20</f>
        <v>0.50600000000000001</v>
      </c>
      <c r="P21" s="41">
        <f t="shared" si="15"/>
        <v>0.50600000000000001</v>
      </c>
      <c r="Q21" s="41">
        <f t="shared" si="15"/>
        <v>0.49449999999999994</v>
      </c>
      <c r="R21" s="46">
        <f t="shared" si="15"/>
        <v>0.37</v>
      </c>
      <c r="S21" s="46">
        <f t="shared" si="15"/>
        <v>0.27</v>
      </c>
      <c r="T21" s="46">
        <f t="shared" si="15"/>
        <v>0.27</v>
      </c>
      <c r="U21" s="46">
        <f t="shared" si="15"/>
        <v>0.13</v>
      </c>
      <c r="V21" s="46">
        <f t="shared" si="15"/>
        <v>0.18</v>
      </c>
      <c r="W21" s="46">
        <f t="shared" si="15"/>
        <v>0.38</v>
      </c>
      <c r="X21" s="41">
        <f t="shared" si="15"/>
        <v>0.32000000000000006</v>
      </c>
      <c r="Y21" s="41">
        <f t="shared" si="15"/>
        <v>0.32000000000000006</v>
      </c>
    </row>
    <row r="22" spans="4:25" ht="17.25" customHeight="1" x14ac:dyDescent="0.25">
      <c r="D22" s="32" t="s">
        <v>26</v>
      </c>
      <c r="E22" s="32" t="s">
        <v>208</v>
      </c>
      <c r="F22" s="33" t="s">
        <v>48</v>
      </c>
      <c r="G22" s="34" t="s">
        <v>32</v>
      </c>
      <c r="H22" s="32">
        <v>-45</v>
      </c>
      <c r="I22" s="35" t="s">
        <v>53</v>
      </c>
      <c r="J22" s="35" t="s">
        <v>35</v>
      </c>
      <c r="K22" s="36">
        <f t="shared" si="0"/>
        <v>0.21916666666666665</v>
      </c>
      <c r="L22" s="35" t="s">
        <v>55</v>
      </c>
      <c r="M22" s="37">
        <f>ROUND(0.5%*230,1)</f>
        <v>1.2</v>
      </c>
      <c r="N22" s="40">
        <f>SUM(N23:N24)</f>
        <v>0.39</v>
      </c>
      <c r="O22" s="41">
        <f t="shared" ref="O22:Y22" si="16">SUM(O23:O24)</f>
        <v>0.3</v>
      </c>
      <c r="P22" s="41">
        <f t="shared" si="16"/>
        <v>0.3</v>
      </c>
      <c r="Q22" s="41">
        <f t="shared" si="16"/>
        <v>0.3</v>
      </c>
      <c r="R22" s="46">
        <f t="shared" si="16"/>
        <v>0.22</v>
      </c>
      <c r="S22" s="46">
        <f t="shared" si="16"/>
        <v>0.16</v>
      </c>
      <c r="T22" s="46">
        <f t="shared" si="16"/>
        <v>0.16</v>
      </c>
      <c r="U22" s="46">
        <f t="shared" si="16"/>
        <v>0.08</v>
      </c>
      <c r="V22" s="46">
        <f t="shared" si="16"/>
        <v>0.11</v>
      </c>
      <c r="W22" s="46">
        <f t="shared" si="16"/>
        <v>0.23</v>
      </c>
      <c r="X22" s="41">
        <f t="shared" si="16"/>
        <v>0.19</v>
      </c>
      <c r="Y22" s="41">
        <f t="shared" si="16"/>
        <v>0.19</v>
      </c>
    </row>
    <row r="23" spans="4:25" ht="17.25" customHeight="1" x14ac:dyDescent="0.25">
      <c r="D23" s="32" t="s">
        <v>26</v>
      </c>
      <c r="E23" s="32" t="s">
        <v>208</v>
      </c>
      <c r="F23" s="33" t="s">
        <v>48</v>
      </c>
      <c r="G23" s="34" t="s">
        <v>32</v>
      </c>
      <c r="H23" s="32">
        <v>-45</v>
      </c>
      <c r="I23" s="35" t="s">
        <v>53</v>
      </c>
      <c r="J23" s="35" t="s">
        <v>35</v>
      </c>
      <c r="K23" s="36">
        <f t="shared" si="0"/>
        <v>0</v>
      </c>
      <c r="L23" s="35" t="s">
        <v>56</v>
      </c>
      <c r="M23" s="37">
        <v>0.1</v>
      </c>
      <c r="N23" s="40">
        <v>0</v>
      </c>
      <c r="O23" s="41">
        <v>0</v>
      </c>
      <c r="P23" s="41">
        <v>0</v>
      </c>
      <c r="Q23" s="41">
        <v>0</v>
      </c>
      <c r="R23" s="46">
        <v>0</v>
      </c>
      <c r="S23" s="46">
        <v>0</v>
      </c>
      <c r="T23" s="46">
        <v>0</v>
      </c>
      <c r="U23" s="46">
        <v>0</v>
      </c>
      <c r="V23" s="46">
        <v>0</v>
      </c>
      <c r="W23" s="46">
        <v>0</v>
      </c>
      <c r="X23" s="41">
        <v>0</v>
      </c>
      <c r="Y23" s="41">
        <v>0</v>
      </c>
    </row>
    <row r="24" spans="4:25" ht="17.25" customHeight="1" x14ac:dyDescent="0.25">
      <c r="D24" s="32" t="s">
        <v>26</v>
      </c>
      <c r="E24" s="32" t="s">
        <v>208</v>
      </c>
      <c r="F24" s="33" t="s">
        <v>48</v>
      </c>
      <c r="G24" s="34" t="s">
        <v>32</v>
      </c>
      <c r="H24" s="32">
        <v>-45</v>
      </c>
      <c r="I24" s="35" t="s">
        <v>53</v>
      </c>
      <c r="J24" s="35" t="s">
        <v>35</v>
      </c>
      <c r="K24" s="36">
        <f t="shared" si="0"/>
        <v>0.21916666666666665</v>
      </c>
      <c r="L24" s="35" t="s">
        <v>51</v>
      </c>
      <c r="M24" s="37">
        <v>1.5</v>
      </c>
      <c r="N24" s="40">
        <f>ROUND(60%*N20,2)-N23</f>
        <v>0.39</v>
      </c>
      <c r="O24" s="41">
        <f t="shared" ref="O24:Y24" si="17">ROUND(60%*O20,2)-O23</f>
        <v>0.3</v>
      </c>
      <c r="P24" s="41">
        <f t="shared" si="17"/>
        <v>0.3</v>
      </c>
      <c r="Q24" s="41">
        <f t="shared" si="17"/>
        <v>0.3</v>
      </c>
      <c r="R24" s="46">
        <f t="shared" si="17"/>
        <v>0.22</v>
      </c>
      <c r="S24" s="46">
        <f t="shared" si="17"/>
        <v>0.16</v>
      </c>
      <c r="T24" s="46">
        <f t="shared" si="17"/>
        <v>0.16</v>
      </c>
      <c r="U24" s="46">
        <f t="shared" si="17"/>
        <v>0.08</v>
      </c>
      <c r="V24" s="46">
        <f t="shared" si="17"/>
        <v>0.11</v>
      </c>
      <c r="W24" s="46">
        <f t="shared" si="17"/>
        <v>0.23</v>
      </c>
      <c r="X24" s="41">
        <f t="shared" si="17"/>
        <v>0.19</v>
      </c>
      <c r="Y24" s="41">
        <f t="shared" si="17"/>
        <v>0.19</v>
      </c>
    </row>
    <row r="25" spans="4:25" ht="17.25" customHeight="1" x14ac:dyDescent="0.25">
      <c r="D25" s="23" t="s">
        <v>26</v>
      </c>
      <c r="E25" s="23" t="s">
        <v>208</v>
      </c>
      <c r="F25" s="24" t="s">
        <v>48</v>
      </c>
      <c r="G25" s="25" t="s">
        <v>32</v>
      </c>
      <c r="H25" s="23">
        <v>-45</v>
      </c>
      <c r="I25" s="26" t="s">
        <v>57</v>
      </c>
      <c r="J25" s="26" t="s">
        <v>34</v>
      </c>
      <c r="K25" s="27">
        <f t="shared" si="0"/>
        <v>8.249999999999999E-2</v>
      </c>
      <c r="L25" s="28" t="s">
        <v>28</v>
      </c>
      <c r="M25" s="29" t="s">
        <v>28</v>
      </c>
      <c r="N25" s="30">
        <v>0.04</v>
      </c>
      <c r="O25" s="31">
        <v>7.0000000000000007E-2</v>
      </c>
      <c r="P25" s="31">
        <v>7.0000000000000007E-2</v>
      </c>
      <c r="Q25" s="31">
        <v>0.08</v>
      </c>
      <c r="R25" s="45">
        <v>0.08</v>
      </c>
      <c r="S25" s="45">
        <v>0.09</v>
      </c>
      <c r="T25" s="45">
        <v>0.09</v>
      </c>
      <c r="U25" s="45">
        <v>0.1</v>
      </c>
      <c r="V25" s="45">
        <v>0.1</v>
      </c>
      <c r="W25" s="45">
        <v>0.09</v>
      </c>
      <c r="X25" s="31">
        <v>0.09</v>
      </c>
      <c r="Y25" s="31">
        <v>0.09</v>
      </c>
    </row>
    <row r="26" spans="4:25" ht="17.25" customHeight="1" x14ac:dyDescent="0.25">
      <c r="D26" s="32" t="s">
        <v>26</v>
      </c>
      <c r="E26" s="32" t="s">
        <v>208</v>
      </c>
      <c r="F26" s="33" t="s">
        <v>48</v>
      </c>
      <c r="G26" s="34" t="s">
        <v>32</v>
      </c>
      <c r="H26" s="32">
        <v>-45</v>
      </c>
      <c r="I26" s="35" t="s">
        <v>57</v>
      </c>
      <c r="J26" s="35" t="s">
        <v>35</v>
      </c>
      <c r="K26" s="36">
        <f t="shared" si="0"/>
        <v>8.249999999999999E-2</v>
      </c>
      <c r="L26" s="35" t="s">
        <v>54</v>
      </c>
      <c r="M26" s="37">
        <v>2.5</v>
      </c>
      <c r="N26" s="40">
        <f>N25</f>
        <v>0.04</v>
      </c>
      <c r="O26" s="41">
        <f t="shared" ref="O26:Y26" si="18">O25</f>
        <v>7.0000000000000007E-2</v>
      </c>
      <c r="P26" s="41">
        <f t="shared" si="18"/>
        <v>7.0000000000000007E-2</v>
      </c>
      <c r="Q26" s="41">
        <f t="shared" si="18"/>
        <v>0.08</v>
      </c>
      <c r="R26" s="46">
        <f t="shared" si="18"/>
        <v>0.08</v>
      </c>
      <c r="S26" s="46">
        <f t="shared" si="18"/>
        <v>0.09</v>
      </c>
      <c r="T26" s="46">
        <f t="shared" si="18"/>
        <v>0.09</v>
      </c>
      <c r="U26" s="46">
        <f t="shared" si="18"/>
        <v>0.1</v>
      </c>
      <c r="V26" s="46">
        <f t="shared" si="18"/>
        <v>0.1</v>
      </c>
      <c r="W26" s="46">
        <f t="shared" si="18"/>
        <v>0.09</v>
      </c>
      <c r="X26" s="41">
        <f t="shared" si="18"/>
        <v>0.09</v>
      </c>
      <c r="Y26" s="41">
        <f t="shared" si="18"/>
        <v>0.09</v>
      </c>
    </row>
    <row r="27" spans="4:25" ht="17.25" customHeight="1" x14ac:dyDescent="0.25">
      <c r="D27" s="32" t="s">
        <v>26</v>
      </c>
      <c r="E27" s="32" t="s">
        <v>208</v>
      </c>
      <c r="F27" s="33" t="s">
        <v>48</v>
      </c>
      <c r="G27" s="34" t="s">
        <v>32</v>
      </c>
      <c r="H27" s="32">
        <v>-45</v>
      </c>
      <c r="I27" s="35" t="s">
        <v>57</v>
      </c>
      <c r="J27" s="35" t="s">
        <v>35</v>
      </c>
      <c r="K27" s="36">
        <f t="shared" si="0"/>
        <v>4.7500000000000007E-2</v>
      </c>
      <c r="L27" s="35" t="s">
        <v>55</v>
      </c>
      <c r="M27" s="37">
        <f>ROUND(0.5%*230,1)</f>
        <v>1.2</v>
      </c>
      <c r="N27" s="40">
        <f>SUM(N28:N29)</f>
        <v>0.02</v>
      </c>
      <c r="O27" s="41">
        <f t="shared" ref="O27:Y27" si="19">SUM(O28:O29)</f>
        <v>0.04</v>
      </c>
      <c r="P27" s="41">
        <f t="shared" si="19"/>
        <v>0.04</v>
      </c>
      <c r="Q27" s="41">
        <f t="shared" si="19"/>
        <v>0.05</v>
      </c>
      <c r="R27" s="46">
        <f t="shared" si="19"/>
        <v>0.05</v>
      </c>
      <c r="S27" s="46">
        <f t="shared" si="19"/>
        <v>0.05</v>
      </c>
      <c r="T27" s="46">
        <f t="shared" si="19"/>
        <v>0.05</v>
      </c>
      <c r="U27" s="46">
        <f t="shared" si="19"/>
        <v>0.06</v>
      </c>
      <c r="V27" s="46">
        <f t="shared" si="19"/>
        <v>0.06</v>
      </c>
      <c r="W27" s="46">
        <f t="shared" si="19"/>
        <v>0.05</v>
      </c>
      <c r="X27" s="41">
        <f t="shared" si="19"/>
        <v>0.05</v>
      </c>
      <c r="Y27" s="41">
        <f t="shared" si="19"/>
        <v>0.05</v>
      </c>
    </row>
    <row r="28" spans="4:25" ht="17.25" customHeight="1" x14ac:dyDescent="0.25">
      <c r="D28" s="32" t="s">
        <v>26</v>
      </c>
      <c r="E28" s="32" t="s">
        <v>208</v>
      </c>
      <c r="F28" s="33" t="s">
        <v>48</v>
      </c>
      <c r="G28" s="34" t="s">
        <v>32</v>
      </c>
      <c r="H28" s="32">
        <v>-45</v>
      </c>
      <c r="I28" s="35" t="s">
        <v>57</v>
      </c>
      <c r="J28" s="35" t="s">
        <v>35</v>
      </c>
      <c r="K28" s="36">
        <f t="shared" si="0"/>
        <v>0</v>
      </c>
      <c r="L28" s="35" t="s">
        <v>56</v>
      </c>
      <c r="M28" s="37">
        <v>0.1</v>
      </c>
      <c r="N28" s="40">
        <v>0</v>
      </c>
      <c r="O28" s="41">
        <v>0</v>
      </c>
      <c r="P28" s="41">
        <v>0</v>
      </c>
      <c r="Q28" s="41">
        <v>0</v>
      </c>
      <c r="R28" s="46">
        <v>0</v>
      </c>
      <c r="S28" s="46">
        <v>0</v>
      </c>
      <c r="T28" s="46">
        <v>0</v>
      </c>
      <c r="U28" s="46">
        <v>0</v>
      </c>
      <c r="V28" s="46">
        <v>0</v>
      </c>
      <c r="W28" s="46">
        <v>0</v>
      </c>
      <c r="X28" s="41">
        <v>0</v>
      </c>
      <c r="Y28" s="41">
        <v>0</v>
      </c>
    </row>
    <row r="29" spans="4:25" ht="17.25" customHeight="1" x14ac:dyDescent="0.25">
      <c r="D29" s="32" t="s">
        <v>26</v>
      </c>
      <c r="E29" s="32" t="s">
        <v>208</v>
      </c>
      <c r="F29" s="33" t="s">
        <v>48</v>
      </c>
      <c r="G29" s="34" t="s">
        <v>32</v>
      </c>
      <c r="H29" s="32">
        <v>-45</v>
      </c>
      <c r="I29" s="35" t="s">
        <v>57</v>
      </c>
      <c r="J29" s="35" t="s">
        <v>35</v>
      </c>
      <c r="K29" s="36">
        <f t="shared" si="0"/>
        <v>4.7500000000000007E-2</v>
      </c>
      <c r="L29" s="35" t="s">
        <v>51</v>
      </c>
      <c r="M29" s="37">
        <v>1.5</v>
      </c>
      <c r="N29" s="40">
        <f>ROUND(60%*N25,2)-N28</f>
        <v>0.02</v>
      </c>
      <c r="O29" s="41">
        <f t="shared" ref="O29:Y29" si="20">ROUND(60%*O25,2)-O28</f>
        <v>0.04</v>
      </c>
      <c r="P29" s="41">
        <f t="shared" si="20"/>
        <v>0.04</v>
      </c>
      <c r="Q29" s="41">
        <f t="shared" si="20"/>
        <v>0.05</v>
      </c>
      <c r="R29" s="46">
        <f t="shared" si="20"/>
        <v>0.05</v>
      </c>
      <c r="S29" s="46">
        <f t="shared" si="20"/>
        <v>0.05</v>
      </c>
      <c r="T29" s="46">
        <f t="shared" si="20"/>
        <v>0.05</v>
      </c>
      <c r="U29" s="46">
        <f t="shared" si="20"/>
        <v>0.06</v>
      </c>
      <c r="V29" s="46">
        <f t="shared" si="20"/>
        <v>0.06</v>
      </c>
      <c r="W29" s="46">
        <f t="shared" si="20"/>
        <v>0.05</v>
      </c>
      <c r="X29" s="41">
        <f t="shared" si="20"/>
        <v>0.05</v>
      </c>
      <c r="Y29" s="41">
        <f t="shared" si="20"/>
        <v>0.05</v>
      </c>
    </row>
    <row r="30" spans="4:25" ht="17.25" customHeight="1" x14ac:dyDescent="0.25">
      <c r="D30" s="23" t="s">
        <v>26</v>
      </c>
      <c r="E30" s="23" t="s">
        <v>208</v>
      </c>
      <c r="F30" s="24" t="s">
        <v>48</v>
      </c>
      <c r="G30" s="25" t="s">
        <v>32</v>
      </c>
      <c r="H30" s="23">
        <v>-45</v>
      </c>
      <c r="I30" s="26" t="s">
        <v>58</v>
      </c>
      <c r="J30" s="26" t="s">
        <v>34</v>
      </c>
      <c r="K30" s="27">
        <f t="shared" si="0"/>
        <v>0</v>
      </c>
      <c r="L30" s="28" t="s">
        <v>28</v>
      </c>
      <c r="M30" s="29" t="s">
        <v>28</v>
      </c>
      <c r="N30" s="68">
        <v>0</v>
      </c>
      <c r="O30" s="69">
        <v>0</v>
      </c>
      <c r="P30" s="69">
        <v>0</v>
      </c>
      <c r="Q30" s="51">
        <f t="shared" ref="Q30:Y30" si="21">ROUNDDOWN(Q25*9%,2)</f>
        <v>0</v>
      </c>
      <c r="R30" s="52">
        <f t="shared" si="21"/>
        <v>0</v>
      </c>
      <c r="S30" s="52">
        <f t="shared" si="21"/>
        <v>0</v>
      </c>
      <c r="T30" s="52">
        <f t="shared" si="21"/>
        <v>0</v>
      </c>
      <c r="U30" s="52">
        <f t="shared" si="21"/>
        <v>0</v>
      </c>
      <c r="V30" s="52">
        <f t="shared" si="21"/>
        <v>0</v>
      </c>
      <c r="W30" s="52">
        <f t="shared" si="21"/>
        <v>0</v>
      </c>
      <c r="X30" s="51">
        <f t="shared" si="21"/>
        <v>0</v>
      </c>
      <c r="Y30" s="51">
        <f t="shared" si="21"/>
        <v>0</v>
      </c>
    </row>
    <row r="31" spans="4:25" ht="17.25" customHeight="1" x14ac:dyDescent="0.25">
      <c r="D31" s="32" t="s">
        <v>26</v>
      </c>
      <c r="E31" s="32" t="s">
        <v>208</v>
      </c>
      <c r="F31" s="33" t="s">
        <v>48</v>
      </c>
      <c r="G31" s="34" t="s">
        <v>32</v>
      </c>
      <c r="H31" s="32">
        <v>-45</v>
      </c>
      <c r="I31" s="35" t="s">
        <v>58</v>
      </c>
      <c r="J31" s="35" t="s">
        <v>35</v>
      </c>
      <c r="K31" s="36">
        <f t="shared" si="0"/>
        <v>0</v>
      </c>
      <c r="L31" s="35" t="s">
        <v>54</v>
      </c>
      <c r="M31" s="37">
        <v>2.5</v>
      </c>
      <c r="N31" s="40">
        <f t="shared" ref="N31:Y31" si="22">N30</f>
        <v>0</v>
      </c>
      <c r="O31" s="41">
        <f t="shared" si="22"/>
        <v>0</v>
      </c>
      <c r="P31" s="41">
        <f t="shared" si="22"/>
        <v>0</v>
      </c>
      <c r="Q31" s="41">
        <f t="shared" si="22"/>
        <v>0</v>
      </c>
      <c r="R31" s="46">
        <f t="shared" si="22"/>
        <v>0</v>
      </c>
      <c r="S31" s="46">
        <f t="shared" si="22"/>
        <v>0</v>
      </c>
      <c r="T31" s="46">
        <f t="shared" si="22"/>
        <v>0</v>
      </c>
      <c r="U31" s="46">
        <f t="shared" si="22"/>
        <v>0</v>
      </c>
      <c r="V31" s="46">
        <f t="shared" si="22"/>
        <v>0</v>
      </c>
      <c r="W31" s="46">
        <f t="shared" si="22"/>
        <v>0</v>
      </c>
      <c r="X31" s="41">
        <f t="shared" si="22"/>
        <v>0</v>
      </c>
      <c r="Y31" s="41">
        <f t="shared" si="22"/>
        <v>0</v>
      </c>
    </row>
    <row r="32" spans="4:25" ht="17.25" customHeight="1" x14ac:dyDescent="0.25">
      <c r="D32" s="32" t="s">
        <v>26</v>
      </c>
      <c r="E32" s="32" t="s">
        <v>208</v>
      </c>
      <c r="F32" s="33" t="s">
        <v>48</v>
      </c>
      <c r="G32" s="34" t="s">
        <v>32</v>
      </c>
      <c r="H32" s="32">
        <v>-45</v>
      </c>
      <c r="I32" s="35" t="s">
        <v>58</v>
      </c>
      <c r="J32" s="35" t="s">
        <v>35</v>
      </c>
      <c r="K32" s="36">
        <f t="shared" si="0"/>
        <v>0</v>
      </c>
      <c r="L32" s="35" t="s">
        <v>55</v>
      </c>
      <c r="M32" s="37">
        <f>ROUND(0.5%*230,1)</f>
        <v>1.2</v>
      </c>
      <c r="N32" s="40">
        <f>SUM(N33:N34)</f>
        <v>0</v>
      </c>
      <c r="O32" s="41">
        <f t="shared" ref="O32:Y32" si="23">SUM(O33:O34)</f>
        <v>0</v>
      </c>
      <c r="P32" s="41">
        <f t="shared" si="23"/>
        <v>0</v>
      </c>
      <c r="Q32" s="41">
        <f t="shared" si="23"/>
        <v>0</v>
      </c>
      <c r="R32" s="46">
        <f t="shared" si="23"/>
        <v>0</v>
      </c>
      <c r="S32" s="46">
        <f t="shared" si="23"/>
        <v>0</v>
      </c>
      <c r="T32" s="46">
        <f t="shared" si="23"/>
        <v>0</v>
      </c>
      <c r="U32" s="46">
        <f t="shared" si="23"/>
        <v>0</v>
      </c>
      <c r="V32" s="46">
        <f t="shared" si="23"/>
        <v>0</v>
      </c>
      <c r="W32" s="46">
        <f t="shared" si="23"/>
        <v>0</v>
      </c>
      <c r="X32" s="41">
        <f t="shared" si="23"/>
        <v>0</v>
      </c>
      <c r="Y32" s="41">
        <f t="shared" si="23"/>
        <v>0</v>
      </c>
    </row>
    <row r="33" spans="4:35" ht="17.25" customHeight="1" x14ac:dyDescent="0.25">
      <c r="D33" s="32" t="s">
        <v>26</v>
      </c>
      <c r="E33" s="32" t="s">
        <v>208</v>
      </c>
      <c r="F33" s="33" t="s">
        <v>48</v>
      </c>
      <c r="G33" s="34" t="s">
        <v>32</v>
      </c>
      <c r="H33" s="32">
        <v>-45</v>
      </c>
      <c r="I33" s="35" t="s">
        <v>58</v>
      </c>
      <c r="J33" s="35" t="s">
        <v>35</v>
      </c>
      <c r="K33" s="36">
        <f t="shared" si="0"/>
        <v>0</v>
      </c>
      <c r="L33" s="35" t="s">
        <v>56</v>
      </c>
      <c r="M33" s="37">
        <v>0.1</v>
      </c>
      <c r="N33" s="40">
        <v>0</v>
      </c>
      <c r="O33" s="41">
        <v>0</v>
      </c>
      <c r="P33" s="41">
        <v>0</v>
      </c>
      <c r="Q33" s="41">
        <v>0</v>
      </c>
      <c r="R33" s="46">
        <v>0</v>
      </c>
      <c r="S33" s="46">
        <v>0</v>
      </c>
      <c r="T33" s="46">
        <v>0</v>
      </c>
      <c r="U33" s="46">
        <v>0</v>
      </c>
      <c r="V33" s="46">
        <v>0</v>
      </c>
      <c r="W33" s="46">
        <v>0</v>
      </c>
      <c r="X33" s="41">
        <v>0</v>
      </c>
      <c r="Y33" s="41">
        <v>0</v>
      </c>
    </row>
    <row r="34" spans="4:35" ht="17.25" customHeight="1" x14ac:dyDescent="0.25">
      <c r="D34" s="32" t="s">
        <v>26</v>
      </c>
      <c r="E34" s="32" t="s">
        <v>208</v>
      </c>
      <c r="F34" s="33" t="s">
        <v>48</v>
      </c>
      <c r="G34" s="34" t="s">
        <v>32</v>
      </c>
      <c r="H34" s="32">
        <v>-45</v>
      </c>
      <c r="I34" s="35" t="s">
        <v>58</v>
      </c>
      <c r="J34" s="35" t="s">
        <v>35</v>
      </c>
      <c r="K34" s="36">
        <f t="shared" si="0"/>
        <v>0</v>
      </c>
      <c r="L34" s="35" t="s">
        <v>51</v>
      </c>
      <c r="M34" s="37">
        <v>1.5</v>
      </c>
      <c r="N34" s="40">
        <f t="shared" ref="N34:Y34" si="24">ROUND(60%*N30,2)-N33</f>
        <v>0</v>
      </c>
      <c r="O34" s="41">
        <f t="shared" si="24"/>
        <v>0</v>
      </c>
      <c r="P34" s="41">
        <f t="shared" si="24"/>
        <v>0</v>
      </c>
      <c r="Q34" s="41">
        <f t="shared" si="24"/>
        <v>0</v>
      </c>
      <c r="R34" s="46">
        <f t="shared" si="24"/>
        <v>0</v>
      </c>
      <c r="S34" s="46">
        <f t="shared" si="24"/>
        <v>0</v>
      </c>
      <c r="T34" s="46">
        <f t="shared" si="24"/>
        <v>0</v>
      </c>
      <c r="U34" s="46">
        <f t="shared" si="24"/>
        <v>0</v>
      </c>
      <c r="V34" s="46">
        <f t="shared" si="24"/>
        <v>0</v>
      </c>
      <c r="W34" s="46">
        <f t="shared" si="24"/>
        <v>0</v>
      </c>
      <c r="X34" s="41">
        <f t="shared" si="24"/>
        <v>0</v>
      </c>
      <c r="Y34" s="41">
        <f t="shared" si="24"/>
        <v>0</v>
      </c>
    </row>
    <row r="35" spans="4:35" ht="17.25" customHeight="1" x14ac:dyDescent="0.25">
      <c r="D35" s="17" t="s">
        <v>26</v>
      </c>
      <c r="E35" s="17" t="s">
        <v>208</v>
      </c>
      <c r="F35" s="18" t="s">
        <v>28</v>
      </c>
      <c r="G35" s="19" t="s">
        <v>59</v>
      </c>
      <c r="H35" s="17" t="s">
        <v>28</v>
      </c>
      <c r="I35" s="20" t="s">
        <v>28</v>
      </c>
      <c r="J35" s="20" t="s">
        <v>28</v>
      </c>
      <c r="K35" s="17" t="str">
        <f t="shared" si="0"/>
        <v>n/a</v>
      </c>
      <c r="L35" s="20" t="s">
        <v>28</v>
      </c>
      <c r="M35" s="21" t="s">
        <v>28</v>
      </c>
      <c r="N35" s="22" t="s">
        <v>28</v>
      </c>
      <c r="O35" s="17" t="s">
        <v>28</v>
      </c>
      <c r="P35" s="17" t="s">
        <v>28</v>
      </c>
      <c r="Q35" s="17" t="s">
        <v>28</v>
      </c>
      <c r="R35" s="17" t="s">
        <v>28</v>
      </c>
      <c r="S35" s="17" t="s">
        <v>28</v>
      </c>
      <c r="T35" s="17" t="s">
        <v>28</v>
      </c>
      <c r="U35" s="17" t="s">
        <v>28</v>
      </c>
      <c r="V35" s="17" t="s">
        <v>28</v>
      </c>
      <c r="W35" s="17" t="s">
        <v>28</v>
      </c>
      <c r="X35" s="17" t="s">
        <v>28</v>
      </c>
      <c r="Y35" s="17" t="s">
        <v>28</v>
      </c>
    </row>
    <row r="36" spans="4:35" ht="17.25" customHeight="1" x14ac:dyDescent="0.25">
      <c r="D36" s="23" t="s">
        <v>26</v>
      </c>
      <c r="E36" s="23" t="s">
        <v>208</v>
      </c>
      <c r="F36" s="24" t="s">
        <v>60</v>
      </c>
      <c r="G36" s="25" t="s">
        <v>32</v>
      </c>
      <c r="H36" s="23">
        <v>-30</v>
      </c>
      <c r="I36" s="26" t="s">
        <v>61</v>
      </c>
      <c r="J36" s="26" t="s">
        <v>34</v>
      </c>
      <c r="K36" s="27">
        <f t="shared" si="0"/>
        <v>0</v>
      </c>
      <c r="L36" s="28" t="s">
        <v>28</v>
      </c>
      <c r="M36" s="29" t="s">
        <v>28</v>
      </c>
      <c r="N36" s="30">
        <v>0</v>
      </c>
      <c r="O36" s="31">
        <v>0</v>
      </c>
      <c r="P36" s="31">
        <v>0</v>
      </c>
      <c r="Q36" s="31">
        <v>0</v>
      </c>
      <c r="R36" s="31">
        <v>0</v>
      </c>
      <c r="S36" s="31">
        <v>0</v>
      </c>
      <c r="T36" s="31">
        <v>0</v>
      </c>
      <c r="U36" s="31">
        <v>0</v>
      </c>
      <c r="V36" s="31">
        <v>0</v>
      </c>
      <c r="W36" s="31">
        <v>0</v>
      </c>
      <c r="X36" s="31">
        <v>0</v>
      </c>
      <c r="Y36" s="31">
        <v>0</v>
      </c>
    </row>
    <row r="37" spans="4:35" ht="17.25" customHeight="1" x14ac:dyDescent="0.25">
      <c r="D37" s="23" t="s">
        <v>26</v>
      </c>
      <c r="E37" s="23" t="s">
        <v>208</v>
      </c>
      <c r="F37" s="24" t="s">
        <v>62</v>
      </c>
      <c r="G37" s="25" t="s">
        <v>32</v>
      </c>
      <c r="H37" s="23">
        <v>-15</v>
      </c>
      <c r="I37" s="26" t="s">
        <v>63</v>
      </c>
      <c r="J37" s="26" t="s">
        <v>34</v>
      </c>
      <c r="K37" s="27">
        <f t="shared" si="0"/>
        <v>0.14999999999999997</v>
      </c>
      <c r="L37" s="28" t="s">
        <v>28</v>
      </c>
      <c r="M37" s="29" t="s">
        <v>28</v>
      </c>
      <c r="N37" s="30">
        <v>0.15</v>
      </c>
      <c r="O37" s="31">
        <v>0.15</v>
      </c>
      <c r="P37" s="31">
        <v>0.15</v>
      </c>
      <c r="Q37" s="31">
        <v>0.15</v>
      </c>
      <c r="R37" s="31">
        <v>0.15</v>
      </c>
      <c r="S37" s="31">
        <v>0.15</v>
      </c>
      <c r="T37" s="31">
        <v>0.15</v>
      </c>
      <c r="U37" s="31">
        <v>0.15</v>
      </c>
      <c r="V37" s="31">
        <v>0.15</v>
      </c>
      <c r="W37" s="31">
        <v>0.15</v>
      </c>
      <c r="X37" s="31">
        <v>0.15</v>
      </c>
      <c r="Y37" s="31">
        <v>0.15</v>
      </c>
      <c r="AD37" s="53" t="s">
        <v>64</v>
      </c>
    </row>
    <row r="38" spans="4:35" ht="17.25" customHeight="1" x14ac:dyDescent="0.25">
      <c r="D38" s="32" t="s">
        <v>26</v>
      </c>
      <c r="E38" s="32" t="s">
        <v>208</v>
      </c>
      <c r="F38" s="33" t="s">
        <v>62</v>
      </c>
      <c r="G38" s="34" t="s">
        <v>32</v>
      </c>
      <c r="H38" s="32">
        <v>-15</v>
      </c>
      <c r="I38" s="35" t="s">
        <v>63</v>
      </c>
      <c r="J38" s="35" t="s">
        <v>35</v>
      </c>
      <c r="K38" s="36">
        <f t="shared" si="0"/>
        <v>0.14999999999999997</v>
      </c>
      <c r="L38" s="35" t="s">
        <v>65</v>
      </c>
      <c r="M38" s="37">
        <v>0.52462334039425962</v>
      </c>
      <c r="N38" s="44">
        <f t="shared" ref="N38:Y39" si="25">N37</f>
        <v>0.15</v>
      </c>
      <c r="O38" s="39">
        <f t="shared" si="25"/>
        <v>0.15</v>
      </c>
      <c r="P38" s="39">
        <f t="shared" si="25"/>
        <v>0.15</v>
      </c>
      <c r="Q38" s="39">
        <f t="shared" si="25"/>
        <v>0.15</v>
      </c>
      <c r="R38" s="39">
        <f t="shared" si="25"/>
        <v>0.15</v>
      </c>
      <c r="S38" s="39">
        <f t="shared" si="25"/>
        <v>0.15</v>
      </c>
      <c r="T38" s="39">
        <f t="shared" si="25"/>
        <v>0.15</v>
      </c>
      <c r="U38" s="39">
        <f t="shared" si="25"/>
        <v>0.15</v>
      </c>
      <c r="V38" s="39">
        <f t="shared" si="25"/>
        <v>0.15</v>
      </c>
      <c r="W38" s="39">
        <f t="shared" si="25"/>
        <v>0.15</v>
      </c>
      <c r="X38" s="39">
        <f t="shared" si="25"/>
        <v>0.15</v>
      </c>
      <c r="Y38" s="39">
        <f t="shared" si="25"/>
        <v>0.15</v>
      </c>
    </row>
    <row r="39" spans="4:35" ht="17.25" customHeight="1" x14ac:dyDescent="0.25">
      <c r="D39" s="32" t="s">
        <v>26</v>
      </c>
      <c r="E39" s="32" t="s">
        <v>208</v>
      </c>
      <c r="F39" s="33" t="s">
        <v>62</v>
      </c>
      <c r="G39" s="34" t="s">
        <v>32</v>
      </c>
      <c r="H39" s="32">
        <v>-15</v>
      </c>
      <c r="I39" s="35" t="s">
        <v>63</v>
      </c>
      <c r="J39" s="35" t="s">
        <v>35</v>
      </c>
      <c r="K39" s="36">
        <f t="shared" si="0"/>
        <v>0.14999999999999997</v>
      </c>
      <c r="L39" s="35" t="s">
        <v>55</v>
      </c>
      <c r="M39" s="37">
        <v>1.1693651261422116</v>
      </c>
      <c r="N39" s="44">
        <f>N38</f>
        <v>0.15</v>
      </c>
      <c r="O39" s="39">
        <f t="shared" si="25"/>
        <v>0.15</v>
      </c>
      <c r="P39" s="39">
        <f t="shared" si="25"/>
        <v>0.15</v>
      </c>
      <c r="Q39" s="39">
        <f t="shared" si="25"/>
        <v>0.15</v>
      </c>
      <c r="R39" s="39">
        <f t="shared" si="25"/>
        <v>0.15</v>
      </c>
      <c r="S39" s="39">
        <f t="shared" si="25"/>
        <v>0.15</v>
      </c>
      <c r="T39" s="39">
        <f t="shared" si="25"/>
        <v>0.15</v>
      </c>
      <c r="U39" s="39">
        <f t="shared" si="25"/>
        <v>0.15</v>
      </c>
      <c r="V39" s="39">
        <f t="shared" si="25"/>
        <v>0.15</v>
      </c>
      <c r="W39" s="39">
        <f t="shared" si="25"/>
        <v>0.15</v>
      </c>
      <c r="X39" s="39">
        <f t="shared" si="25"/>
        <v>0.15</v>
      </c>
      <c r="Y39" s="39">
        <f t="shared" si="25"/>
        <v>0.15</v>
      </c>
      <c r="AD39" s="9" t="s">
        <v>18</v>
      </c>
      <c r="AE39" s="9" t="s">
        <v>19</v>
      </c>
      <c r="AF39" s="9" t="s">
        <v>20</v>
      </c>
      <c r="AG39" s="9" t="s">
        <v>21</v>
      </c>
      <c r="AH39" s="9" t="s">
        <v>22</v>
      </c>
      <c r="AI39" s="9" t="s">
        <v>23</v>
      </c>
    </row>
    <row r="40" spans="4:35" ht="17.25" customHeight="1" x14ac:dyDescent="0.25">
      <c r="D40" s="23" t="s">
        <v>26</v>
      </c>
      <c r="E40" s="23" t="s">
        <v>208</v>
      </c>
      <c r="F40" s="24" t="s">
        <v>66</v>
      </c>
      <c r="G40" s="25" t="s">
        <v>32</v>
      </c>
      <c r="H40" s="23">
        <v>-15</v>
      </c>
      <c r="I40" s="26" t="s">
        <v>67</v>
      </c>
      <c r="J40" s="26" t="s">
        <v>34</v>
      </c>
      <c r="K40" s="27">
        <f t="shared" si="0"/>
        <v>1</v>
      </c>
      <c r="L40" s="28" t="s">
        <v>28</v>
      </c>
      <c r="M40" s="29" t="s">
        <v>28</v>
      </c>
      <c r="N40" s="54">
        <v>1</v>
      </c>
      <c r="O40" s="55">
        <v>1</v>
      </c>
      <c r="P40" s="55">
        <v>1</v>
      </c>
      <c r="Q40" s="55">
        <v>1</v>
      </c>
      <c r="R40" s="55">
        <v>1</v>
      </c>
      <c r="S40" s="55">
        <v>1</v>
      </c>
      <c r="T40" s="55">
        <v>1</v>
      </c>
      <c r="U40" s="55">
        <v>1</v>
      </c>
      <c r="V40" s="55">
        <v>1</v>
      </c>
      <c r="W40" s="55">
        <v>1</v>
      </c>
      <c r="X40" s="55">
        <v>1</v>
      </c>
      <c r="Y40" s="55">
        <v>1</v>
      </c>
      <c r="AD40" s="56">
        <v>0</v>
      </c>
      <c r="AE40" s="56">
        <v>0</v>
      </c>
      <c r="AF40" s="56">
        <v>0.05</v>
      </c>
      <c r="AG40" s="56">
        <v>0.1</v>
      </c>
      <c r="AH40" s="56">
        <v>0.15</v>
      </c>
      <c r="AI40" s="56">
        <v>0</v>
      </c>
    </row>
    <row r="41" spans="4:35" ht="17.25" customHeight="1" x14ac:dyDescent="0.25">
      <c r="D41" s="32" t="s">
        <v>26</v>
      </c>
      <c r="E41" s="32" t="s">
        <v>208</v>
      </c>
      <c r="F41" s="33" t="s">
        <v>66</v>
      </c>
      <c r="G41" s="34" t="s">
        <v>32</v>
      </c>
      <c r="H41" s="32">
        <v>-15</v>
      </c>
      <c r="I41" s="35" t="s">
        <v>67</v>
      </c>
      <c r="J41" s="35" t="s">
        <v>35</v>
      </c>
      <c r="K41" s="36">
        <f t="shared" si="0"/>
        <v>4.9999999999999992E-3</v>
      </c>
      <c r="L41" s="35" t="s">
        <v>36</v>
      </c>
      <c r="M41" s="37">
        <f>10*(5*6)/10^3</f>
        <v>0.3</v>
      </c>
      <c r="N41" s="38">
        <f>ROUND(0.5%*N40,4)</f>
        <v>5.0000000000000001E-3</v>
      </c>
      <c r="O41" s="39">
        <f t="shared" ref="O41:Y41" si="26">ROUND(0.5%*O40,4)</f>
        <v>5.0000000000000001E-3</v>
      </c>
      <c r="P41" s="39">
        <f t="shared" si="26"/>
        <v>5.0000000000000001E-3</v>
      </c>
      <c r="Q41" s="39">
        <f t="shared" si="26"/>
        <v>5.0000000000000001E-3</v>
      </c>
      <c r="R41" s="39">
        <f t="shared" si="26"/>
        <v>5.0000000000000001E-3</v>
      </c>
      <c r="S41" s="39">
        <f t="shared" si="26"/>
        <v>5.0000000000000001E-3</v>
      </c>
      <c r="T41" s="39">
        <f t="shared" si="26"/>
        <v>5.0000000000000001E-3</v>
      </c>
      <c r="U41" s="39">
        <f t="shared" si="26"/>
        <v>5.0000000000000001E-3</v>
      </c>
      <c r="V41" s="39">
        <f t="shared" si="26"/>
        <v>5.0000000000000001E-3</v>
      </c>
      <c r="W41" s="39">
        <f t="shared" si="26"/>
        <v>5.0000000000000001E-3</v>
      </c>
      <c r="X41" s="39">
        <f t="shared" si="26"/>
        <v>5.0000000000000001E-3</v>
      </c>
      <c r="Y41" s="39">
        <f t="shared" si="26"/>
        <v>5.0000000000000001E-3</v>
      </c>
      <c r="AC41" s="57" t="s">
        <v>68</v>
      </c>
      <c r="AD41" s="58">
        <f>SUM(R16,R20,R25,R30)-(1-AD40)</f>
        <v>0</v>
      </c>
      <c r="AE41" s="58">
        <f t="shared" ref="AE41:AI41" si="27">SUM(S16,S20,S25,S30)-(1-AE40)</f>
        <v>0</v>
      </c>
      <c r="AF41" s="58">
        <f t="shared" si="27"/>
        <v>0</v>
      </c>
      <c r="AG41" s="58">
        <f t="shared" si="27"/>
        <v>0</v>
      </c>
      <c r="AH41" s="58">
        <f t="shared" si="27"/>
        <v>0</v>
      </c>
      <c r="AI41" s="58">
        <f t="shared" si="27"/>
        <v>0</v>
      </c>
    </row>
    <row r="42" spans="4:35" ht="17.25" customHeight="1" x14ac:dyDescent="0.25">
      <c r="D42" s="32" t="s">
        <v>26</v>
      </c>
      <c r="E42" s="32" t="s">
        <v>208</v>
      </c>
      <c r="F42" s="33" t="s">
        <v>66</v>
      </c>
      <c r="G42" s="34" t="s">
        <v>32</v>
      </c>
      <c r="H42" s="32">
        <v>-15</v>
      </c>
      <c r="I42" s="35" t="s">
        <v>67</v>
      </c>
      <c r="J42" s="35" t="s">
        <v>35</v>
      </c>
      <c r="K42" s="36">
        <f t="shared" si="0"/>
        <v>0.60833333333333328</v>
      </c>
      <c r="L42" s="35" t="s">
        <v>37</v>
      </c>
      <c r="M42" s="37">
        <v>8</v>
      </c>
      <c r="N42" s="59">
        <v>0.2</v>
      </c>
      <c r="O42" s="60">
        <v>0.3</v>
      </c>
      <c r="P42" s="60">
        <v>0.4</v>
      </c>
      <c r="Q42" s="60">
        <v>0.5</v>
      </c>
      <c r="R42" s="60">
        <v>0.7</v>
      </c>
      <c r="S42" s="60">
        <v>0.8</v>
      </c>
      <c r="T42" s="60">
        <v>0.9</v>
      </c>
      <c r="U42" s="60">
        <v>0.9</v>
      </c>
      <c r="V42" s="60">
        <v>0.9</v>
      </c>
      <c r="W42" s="60">
        <v>0.7</v>
      </c>
      <c r="X42" s="60">
        <v>0.6</v>
      </c>
      <c r="Y42" s="60">
        <v>0.4</v>
      </c>
      <c r="AC42" s="57" t="s">
        <v>69</v>
      </c>
      <c r="AD42" s="61">
        <f>AVERAGE(R60/R56,R68/R64,R76/R72)-AD40</f>
        <v>0</v>
      </c>
      <c r="AE42" s="61">
        <f t="shared" ref="AE42:AI42" si="28">AVERAGE(S60/S56,S68/S64,S76/S72)-AE40</f>
        <v>0</v>
      </c>
      <c r="AF42" s="61">
        <f t="shared" si="28"/>
        <v>-1.3601882349057799E-2</v>
      </c>
      <c r="AG42" s="61">
        <f t="shared" si="28"/>
        <v>-1.3148797220555175E-4</v>
      </c>
      <c r="AH42" s="61">
        <f t="shared" si="28"/>
        <v>1.28991994404557E-2</v>
      </c>
      <c r="AI42" s="61">
        <f t="shared" si="28"/>
        <v>0</v>
      </c>
    </row>
    <row r="43" spans="4:35" ht="17.25" customHeight="1" x14ac:dyDescent="0.25">
      <c r="D43" s="32" t="s">
        <v>26</v>
      </c>
      <c r="E43" s="32" t="s">
        <v>208</v>
      </c>
      <c r="F43" s="33" t="s">
        <v>66</v>
      </c>
      <c r="G43" s="34" t="s">
        <v>32</v>
      </c>
      <c r="H43" s="32">
        <v>-15</v>
      </c>
      <c r="I43" s="35" t="s">
        <v>67</v>
      </c>
      <c r="J43" s="35" t="s">
        <v>35</v>
      </c>
      <c r="K43" s="36">
        <f t="shared" si="0"/>
        <v>0.38666666666666666</v>
      </c>
      <c r="L43" s="35" t="s">
        <v>38</v>
      </c>
      <c r="M43" s="37">
        <v>8</v>
      </c>
      <c r="N43" s="59">
        <f>N40-SUM(N41:N42)</f>
        <v>0.79499999999999993</v>
      </c>
      <c r="O43" s="60">
        <f t="shared" ref="O43" si="29">O40-SUM(O41:O42)</f>
        <v>0.69500000000000006</v>
      </c>
      <c r="P43" s="60">
        <f t="shared" ref="P43:Y43" si="30">P40-SUM(P41:P42)</f>
        <v>0.59499999999999997</v>
      </c>
      <c r="Q43" s="60">
        <f t="shared" si="30"/>
        <v>0.495</v>
      </c>
      <c r="R43" s="60">
        <f t="shared" si="30"/>
        <v>0.29500000000000004</v>
      </c>
      <c r="S43" s="60">
        <f t="shared" si="30"/>
        <v>0.19499999999999995</v>
      </c>
      <c r="T43" s="60">
        <f t="shared" si="30"/>
        <v>9.4999999999999973E-2</v>
      </c>
      <c r="U43" s="60">
        <f t="shared" si="30"/>
        <v>9.4999999999999973E-2</v>
      </c>
      <c r="V43" s="60">
        <f t="shared" si="30"/>
        <v>9.4999999999999973E-2</v>
      </c>
      <c r="W43" s="60">
        <f t="shared" si="30"/>
        <v>0.29500000000000004</v>
      </c>
      <c r="X43" s="60">
        <f t="shared" si="30"/>
        <v>0.39500000000000002</v>
      </c>
      <c r="Y43" s="60">
        <f t="shared" si="30"/>
        <v>0.59499999999999997</v>
      </c>
    </row>
    <row r="44" spans="4:35" ht="17.25" customHeight="1" x14ac:dyDescent="0.25">
      <c r="D44" s="62" t="s">
        <v>26</v>
      </c>
      <c r="E44" s="62" t="s">
        <v>208</v>
      </c>
      <c r="F44" s="63" t="s">
        <v>70</v>
      </c>
      <c r="G44" s="64" t="s">
        <v>32</v>
      </c>
      <c r="H44" s="62">
        <v>-15</v>
      </c>
      <c r="I44" s="65" t="s">
        <v>71</v>
      </c>
      <c r="J44" s="65" t="s">
        <v>34</v>
      </c>
      <c r="K44" s="27">
        <f t="shared" si="0"/>
        <v>0.17249999999999999</v>
      </c>
      <c r="L44" s="66" t="s">
        <v>28</v>
      </c>
      <c r="M44" s="67" t="s">
        <v>28</v>
      </c>
      <c r="N44" s="68">
        <v>0.14000000000000001</v>
      </c>
      <c r="O44" s="69">
        <v>0.12</v>
      </c>
      <c r="P44" s="69">
        <v>0.11</v>
      </c>
      <c r="Q44" s="69">
        <v>0.14000000000000001</v>
      </c>
      <c r="R44" s="69">
        <v>0.14000000000000001</v>
      </c>
      <c r="S44" s="69">
        <v>0.19</v>
      </c>
      <c r="T44" s="69">
        <v>0.21</v>
      </c>
      <c r="U44" s="69">
        <v>0.23</v>
      </c>
      <c r="V44" s="69">
        <v>0.23</v>
      </c>
      <c r="W44" s="69">
        <v>0.19</v>
      </c>
      <c r="X44" s="69">
        <v>0.18</v>
      </c>
      <c r="Y44" s="69">
        <v>0.19</v>
      </c>
    </row>
    <row r="45" spans="4:35" ht="17.25" customHeight="1" x14ac:dyDescent="0.25">
      <c r="D45" s="62" t="s">
        <v>26</v>
      </c>
      <c r="E45" s="62" t="s">
        <v>208</v>
      </c>
      <c r="F45" s="63" t="s">
        <v>72</v>
      </c>
      <c r="G45" s="64" t="s">
        <v>32</v>
      </c>
      <c r="H45" s="62">
        <v>-15</v>
      </c>
      <c r="I45" s="65" t="s">
        <v>73</v>
      </c>
      <c r="J45" s="65" t="s">
        <v>34</v>
      </c>
      <c r="K45" s="27">
        <f t="shared" si="0"/>
        <v>4.9999999999999996E-2</v>
      </c>
      <c r="L45" s="66" t="s">
        <v>28</v>
      </c>
      <c r="M45" s="67" t="s">
        <v>28</v>
      </c>
      <c r="N45" s="68">
        <v>0.05</v>
      </c>
      <c r="O45" s="69">
        <v>0.05</v>
      </c>
      <c r="P45" s="69">
        <v>0.05</v>
      </c>
      <c r="Q45" s="69">
        <v>0.05</v>
      </c>
      <c r="R45" s="69">
        <v>0.05</v>
      </c>
      <c r="S45" s="69">
        <v>0.05</v>
      </c>
      <c r="T45" s="69">
        <v>0.05</v>
      </c>
      <c r="U45" s="69">
        <v>0.05</v>
      </c>
      <c r="V45" s="69">
        <v>0.05</v>
      </c>
      <c r="W45" s="69">
        <v>0.05</v>
      </c>
      <c r="X45" s="69">
        <v>0.05</v>
      </c>
      <c r="Y45" s="69">
        <v>0.05</v>
      </c>
    </row>
    <row r="46" spans="4:35" ht="17.25" customHeight="1" x14ac:dyDescent="0.25">
      <c r="D46" s="62" t="s">
        <v>26</v>
      </c>
      <c r="E46" s="62" t="s">
        <v>208</v>
      </c>
      <c r="F46" s="63" t="s">
        <v>72</v>
      </c>
      <c r="G46" s="64" t="s">
        <v>32</v>
      </c>
      <c r="H46" s="62">
        <v>-15</v>
      </c>
      <c r="I46" s="65" t="s">
        <v>74</v>
      </c>
      <c r="J46" s="65" t="s">
        <v>34</v>
      </c>
      <c r="K46" s="27">
        <f t="shared" si="0"/>
        <v>5.7500000000000002E-2</v>
      </c>
      <c r="L46" s="66" t="s">
        <v>28</v>
      </c>
      <c r="M46" s="67" t="s">
        <v>28</v>
      </c>
      <c r="N46" s="68">
        <v>0.08</v>
      </c>
      <c r="O46" s="69">
        <v>0.08</v>
      </c>
      <c r="P46" s="69">
        <v>0.08</v>
      </c>
      <c r="Q46" s="69">
        <f>ROUND(8%*65%,2)</f>
        <v>0.05</v>
      </c>
      <c r="R46" s="69">
        <f t="shared" ref="R46:Y46" si="31">ROUND(8%*65%,2)</f>
        <v>0.05</v>
      </c>
      <c r="S46" s="69">
        <f t="shared" si="31"/>
        <v>0.05</v>
      </c>
      <c r="T46" s="69">
        <f t="shared" si="31"/>
        <v>0.05</v>
      </c>
      <c r="U46" s="69">
        <f t="shared" si="31"/>
        <v>0.05</v>
      </c>
      <c r="V46" s="69">
        <f t="shared" si="31"/>
        <v>0.05</v>
      </c>
      <c r="W46" s="69">
        <f t="shared" si="31"/>
        <v>0.05</v>
      </c>
      <c r="X46" s="69">
        <f t="shared" si="31"/>
        <v>0.05</v>
      </c>
      <c r="Y46" s="69">
        <f t="shared" si="31"/>
        <v>0.05</v>
      </c>
    </row>
    <row r="47" spans="4:35" ht="17.25" customHeight="1" x14ac:dyDescent="0.25">
      <c r="D47" s="62" t="s">
        <v>26</v>
      </c>
      <c r="E47" s="62" t="s">
        <v>208</v>
      </c>
      <c r="F47" s="63" t="s">
        <v>75</v>
      </c>
      <c r="G47" s="64" t="s">
        <v>32</v>
      </c>
      <c r="H47" s="62">
        <v>-15</v>
      </c>
      <c r="I47" s="65" t="s">
        <v>76</v>
      </c>
      <c r="J47" s="65" t="s">
        <v>34</v>
      </c>
      <c r="K47" s="27">
        <f>IFERROR(AVERAGE(N47:Y47),"n/a")</f>
        <v>0.49913918141536878</v>
      </c>
      <c r="L47" s="66" t="s">
        <v>28</v>
      </c>
      <c r="M47" s="67" t="s">
        <v>28</v>
      </c>
      <c r="N47" s="68">
        <v>0.45007484448734175</v>
      </c>
      <c r="O47" s="69">
        <v>0.3563849551064559</v>
      </c>
      <c r="P47" s="69">
        <v>0.2946739513540278</v>
      </c>
      <c r="Q47" s="69">
        <v>0.43304989182692005</v>
      </c>
      <c r="R47" s="69">
        <v>0.51129624317773559</v>
      </c>
      <c r="S47" s="69">
        <v>0.5493502304007114</v>
      </c>
      <c r="T47" s="69">
        <v>0.58902406298298216</v>
      </c>
      <c r="U47" s="69">
        <v>0.67685182849330361</v>
      </c>
      <c r="V47" s="69">
        <v>0.67691682330185243</v>
      </c>
      <c r="W47" s="69">
        <v>0.54092193891430174</v>
      </c>
      <c r="X47" s="69">
        <v>0.44223214720939175</v>
      </c>
      <c r="Y47" s="69">
        <v>0.46889325972940105</v>
      </c>
    </row>
    <row r="48" spans="4:35" ht="17.25" customHeight="1" x14ac:dyDescent="0.25">
      <c r="D48" s="71" t="s">
        <v>26</v>
      </c>
      <c r="E48" s="71" t="s">
        <v>208</v>
      </c>
      <c r="F48" s="18" t="s">
        <v>28</v>
      </c>
      <c r="G48" s="19" t="s">
        <v>77</v>
      </c>
      <c r="H48" s="71" t="s">
        <v>28</v>
      </c>
      <c r="I48" s="20" t="s">
        <v>28</v>
      </c>
      <c r="J48" s="20" t="s">
        <v>28</v>
      </c>
      <c r="K48" s="17" t="str">
        <f t="shared" si="0"/>
        <v>n/a</v>
      </c>
      <c r="L48" s="20" t="s">
        <v>28</v>
      </c>
      <c r="M48" s="21" t="s">
        <v>28</v>
      </c>
      <c r="N48" s="22" t="s">
        <v>28</v>
      </c>
      <c r="O48" s="17" t="s">
        <v>28</v>
      </c>
      <c r="P48" s="17" t="s">
        <v>28</v>
      </c>
      <c r="Q48" s="17" t="s">
        <v>28</v>
      </c>
      <c r="R48" s="17" t="s">
        <v>28</v>
      </c>
      <c r="S48" s="17" t="s">
        <v>28</v>
      </c>
      <c r="T48" s="17" t="s">
        <v>28</v>
      </c>
      <c r="U48" s="17" t="s">
        <v>28</v>
      </c>
      <c r="V48" s="17" t="s">
        <v>28</v>
      </c>
      <c r="W48" s="17" t="s">
        <v>28</v>
      </c>
      <c r="X48" s="17" t="s">
        <v>28</v>
      </c>
      <c r="Y48" s="17" t="s">
        <v>28</v>
      </c>
    </row>
    <row r="49" spans="4:37" ht="17.25" customHeight="1" x14ac:dyDescent="0.25">
      <c r="D49" s="23" t="s">
        <v>26</v>
      </c>
      <c r="E49" s="23" t="s">
        <v>208</v>
      </c>
      <c r="F49" s="24" t="s">
        <v>78</v>
      </c>
      <c r="G49" s="25" t="s">
        <v>32</v>
      </c>
      <c r="H49" s="23">
        <v>-10</v>
      </c>
      <c r="I49" s="26" t="s">
        <v>79</v>
      </c>
      <c r="J49" s="26" t="s">
        <v>34</v>
      </c>
      <c r="K49" s="27">
        <f t="shared" si="0"/>
        <v>1</v>
      </c>
      <c r="L49" s="26" t="s">
        <v>28</v>
      </c>
      <c r="M49" s="72" t="s">
        <v>28</v>
      </c>
      <c r="N49" s="30">
        <v>1</v>
      </c>
      <c r="O49" s="31">
        <v>1</v>
      </c>
      <c r="P49" s="31">
        <v>1</v>
      </c>
      <c r="Q49" s="31">
        <v>1</v>
      </c>
      <c r="R49" s="31">
        <v>1</v>
      </c>
      <c r="S49" s="31">
        <v>1</v>
      </c>
      <c r="T49" s="31">
        <v>1</v>
      </c>
      <c r="U49" s="31">
        <v>1</v>
      </c>
      <c r="V49" s="31">
        <v>1</v>
      </c>
      <c r="W49" s="31">
        <v>1</v>
      </c>
      <c r="X49" s="31">
        <v>1</v>
      </c>
      <c r="Y49" s="31">
        <v>1</v>
      </c>
    </row>
    <row r="50" spans="4:37" ht="17.25" customHeight="1" x14ac:dyDescent="0.25">
      <c r="D50" s="23" t="s">
        <v>26</v>
      </c>
      <c r="E50" s="23" t="s">
        <v>208</v>
      </c>
      <c r="F50" s="24" t="s">
        <v>80</v>
      </c>
      <c r="G50" s="25" t="s">
        <v>32</v>
      </c>
      <c r="H50" s="23">
        <v>-10</v>
      </c>
      <c r="I50" s="26" t="s">
        <v>81</v>
      </c>
      <c r="J50" s="26" t="s">
        <v>34</v>
      </c>
      <c r="K50" s="27">
        <f t="shared" si="0"/>
        <v>0</v>
      </c>
      <c r="L50" s="26" t="s">
        <v>28</v>
      </c>
      <c r="M50" s="72" t="s">
        <v>28</v>
      </c>
      <c r="N50" s="30">
        <v>0</v>
      </c>
      <c r="O50" s="31">
        <v>0</v>
      </c>
      <c r="P50" s="31">
        <v>0</v>
      </c>
      <c r="Q50" s="31">
        <v>0</v>
      </c>
      <c r="R50" s="31">
        <v>0</v>
      </c>
      <c r="S50" s="31">
        <v>0</v>
      </c>
      <c r="T50" s="31">
        <v>0</v>
      </c>
      <c r="U50" s="31">
        <v>0</v>
      </c>
      <c r="V50" s="31">
        <v>0</v>
      </c>
      <c r="W50" s="31">
        <v>0</v>
      </c>
      <c r="X50" s="31">
        <v>0</v>
      </c>
      <c r="Y50" s="31">
        <v>0</v>
      </c>
    </row>
    <row r="51" spans="4:37" ht="17.25" customHeight="1" x14ac:dyDescent="0.25">
      <c r="D51" s="32" t="s">
        <v>26</v>
      </c>
      <c r="E51" s="32" t="s">
        <v>208</v>
      </c>
      <c r="F51" s="33" t="s">
        <v>80</v>
      </c>
      <c r="G51" s="34" t="s">
        <v>32</v>
      </c>
      <c r="H51" s="32">
        <v>-10</v>
      </c>
      <c r="I51" s="35" t="s">
        <v>81</v>
      </c>
      <c r="J51" s="35" t="s">
        <v>35</v>
      </c>
      <c r="K51" s="36">
        <f t="shared" si="0"/>
        <v>0</v>
      </c>
      <c r="L51" s="35" t="s">
        <v>82</v>
      </c>
      <c r="M51" s="37">
        <v>340</v>
      </c>
      <c r="N51" s="44">
        <f>N50</f>
        <v>0</v>
      </c>
      <c r="O51" s="39">
        <f t="shared" ref="O51:Y51" si="32">O50</f>
        <v>0</v>
      </c>
      <c r="P51" s="39">
        <f t="shared" si="32"/>
        <v>0</v>
      </c>
      <c r="Q51" s="39">
        <f t="shared" si="32"/>
        <v>0</v>
      </c>
      <c r="R51" s="39">
        <f t="shared" si="32"/>
        <v>0</v>
      </c>
      <c r="S51" s="39">
        <f t="shared" si="32"/>
        <v>0</v>
      </c>
      <c r="T51" s="39">
        <f t="shared" si="32"/>
        <v>0</v>
      </c>
      <c r="U51" s="39">
        <f t="shared" si="32"/>
        <v>0</v>
      </c>
      <c r="V51" s="39">
        <f t="shared" si="32"/>
        <v>0</v>
      </c>
      <c r="W51" s="39">
        <f t="shared" si="32"/>
        <v>0</v>
      </c>
      <c r="X51" s="39">
        <f t="shared" si="32"/>
        <v>0</v>
      </c>
      <c r="Y51" s="39">
        <f t="shared" si="32"/>
        <v>0</v>
      </c>
    </row>
    <row r="52" spans="4:37" x14ac:dyDescent="0.25">
      <c r="D52" s="62" t="s">
        <v>26</v>
      </c>
      <c r="E52" s="62" t="s">
        <v>208</v>
      </c>
      <c r="F52" s="63" t="s">
        <v>80</v>
      </c>
      <c r="G52" s="64" t="s">
        <v>32</v>
      </c>
      <c r="H52" s="62">
        <v>-10</v>
      </c>
      <c r="I52" s="65" t="s">
        <v>83</v>
      </c>
      <c r="J52" s="65" t="s">
        <v>34</v>
      </c>
      <c r="K52" s="27">
        <f t="shared" si="0"/>
        <v>0.70704634965202062</v>
      </c>
      <c r="L52" s="66" t="s">
        <v>28</v>
      </c>
      <c r="M52" s="67" t="s">
        <v>28</v>
      </c>
      <c r="N52" s="182">
        <f>IF(100%-N50-N54&lt;0,0,100%-N50-N54)*1.21596938567278</f>
        <v>0.8390188761142181</v>
      </c>
      <c r="O52" s="183">
        <f>IF(100%-O50-O54&lt;0,0,100%-O50-O54)*1.04308469202541</f>
        <v>0.58412742753422964</v>
      </c>
      <c r="P52" s="183">
        <f>IF(100%-P50-P54&lt;0,0,100%-P50-P54)*0.868264492268347</f>
        <v>0.58173720981979249</v>
      </c>
      <c r="Q52" s="183">
        <f>IF(100%-Q50-Q54&lt;0,0,100%-Q50-Q54)*1.3277338121686</f>
        <v>0.75680827293610209</v>
      </c>
      <c r="R52" s="183">
        <f>IF(100%-R50-R54&lt;0,0,100%-R50-R54)*1.31801664804209</f>
        <v>0.75126948938399141</v>
      </c>
      <c r="S52" s="183">
        <f>IF(100%-S50-S54&lt;0,0,100%-S50-S54)*1.31099514483558</f>
        <v>0.70793737821121328</v>
      </c>
      <c r="T52" s="183">
        <f>IF(100%-T50-T54&lt;0,0,100%-T50-T54)*1.28646943741114</f>
        <v>0.65609941307968145</v>
      </c>
      <c r="U52" s="183">
        <f>IF(100%-U50-U54&lt;0,0,100%-U50-U54)*1.71228487389115</f>
        <v>0.75340534451210595</v>
      </c>
      <c r="V52" s="183">
        <f>IF(100%-V50-V54&lt;0,0,100%-V50-V54)*1.71265365681358</f>
        <v>0.75356760899797504</v>
      </c>
      <c r="W52" s="183">
        <f>IF(100%-W50-W54&lt;0,0,100%-W50-W54)*1.275852188237</f>
        <v>0.70171870353035004</v>
      </c>
      <c r="X52" s="183">
        <f>IF(100%-X50-X54&lt;0,0,100%-X50-X54)*1.20902695184896</f>
        <v>0.67705509303541767</v>
      </c>
      <c r="Y52" s="183">
        <f>IF(100%-Y50-Y54&lt;0,0,100%-Y50-Y54)*1.33668773827624</f>
        <v>0.72181137866916967</v>
      </c>
    </row>
    <row r="53" spans="4:37" x14ac:dyDescent="0.25">
      <c r="D53" s="73" t="s">
        <v>26</v>
      </c>
      <c r="E53" s="73" t="s">
        <v>208</v>
      </c>
      <c r="F53" s="74" t="s">
        <v>80</v>
      </c>
      <c r="G53" s="75" t="s">
        <v>32</v>
      </c>
      <c r="H53" s="73">
        <v>-10</v>
      </c>
      <c r="I53" s="76" t="s">
        <v>83</v>
      </c>
      <c r="J53" s="76" t="s">
        <v>35</v>
      </c>
      <c r="K53" s="36">
        <f t="shared" si="0"/>
        <v>0.70704634965202062</v>
      </c>
      <c r="L53" s="76" t="s">
        <v>82</v>
      </c>
      <c r="M53" s="77">
        <v>340</v>
      </c>
      <c r="N53" s="44">
        <f>N52</f>
        <v>0.8390188761142181</v>
      </c>
      <c r="O53" s="39">
        <f t="shared" ref="O53:Y53" si="33">O52</f>
        <v>0.58412742753422964</v>
      </c>
      <c r="P53" s="39">
        <f t="shared" si="33"/>
        <v>0.58173720981979249</v>
      </c>
      <c r="Q53" s="39">
        <f t="shared" si="33"/>
        <v>0.75680827293610209</v>
      </c>
      <c r="R53" s="39">
        <f t="shared" si="33"/>
        <v>0.75126948938399141</v>
      </c>
      <c r="S53" s="39">
        <f t="shared" si="33"/>
        <v>0.70793737821121328</v>
      </c>
      <c r="T53" s="39">
        <f t="shared" si="33"/>
        <v>0.65609941307968145</v>
      </c>
      <c r="U53" s="39">
        <f t="shared" si="33"/>
        <v>0.75340534451210595</v>
      </c>
      <c r="V53" s="39">
        <f t="shared" si="33"/>
        <v>0.75356760899797504</v>
      </c>
      <c r="W53" s="39">
        <f t="shared" si="33"/>
        <v>0.70171870353035004</v>
      </c>
      <c r="X53" s="39">
        <f t="shared" si="33"/>
        <v>0.67705509303541767</v>
      </c>
      <c r="Y53" s="39">
        <f t="shared" si="33"/>
        <v>0.72181137866916967</v>
      </c>
    </row>
    <row r="54" spans="4:37" ht="17.25" customHeight="1" x14ac:dyDescent="0.25">
      <c r="D54" s="62" t="s">
        <v>26</v>
      </c>
      <c r="E54" s="62" t="s">
        <v>208</v>
      </c>
      <c r="F54" s="63" t="s">
        <v>80</v>
      </c>
      <c r="G54" s="64" t="s">
        <v>32</v>
      </c>
      <c r="H54" s="62">
        <v>-10</v>
      </c>
      <c r="I54" s="65" t="s">
        <v>84</v>
      </c>
      <c r="J54" s="65" t="s">
        <v>34</v>
      </c>
      <c r="K54" s="27">
        <f t="shared" si="0"/>
        <v>0.44666666666666671</v>
      </c>
      <c r="L54" s="66" t="s">
        <v>28</v>
      </c>
      <c r="M54" s="67" t="s">
        <v>28</v>
      </c>
      <c r="N54" s="68">
        <v>0.31</v>
      </c>
      <c r="O54" s="69">
        <v>0.44</v>
      </c>
      <c r="P54" s="69">
        <v>0.33</v>
      </c>
      <c r="Q54" s="69">
        <v>0.43</v>
      </c>
      <c r="R54" s="69">
        <v>0.43</v>
      </c>
      <c r="S54" s="69">
        <v>0.46</v>
      </c>
      <c r="T54" s="69">
        <v>0.49</v>
      </c>
      <c r="U54" s="69">
        <v>0.56000000000000005</v>
      </c>
      <c r="V54" s="69">
        <v>0.56000000000000005</v>
      </c>
      <c r="W54" s="69">
        <v>0.45</v>
      </c>
      <c r="X54" s="69">
        <v>0.44</v>
      </c>
      <c r="Y54" s="69">
        <v>0.46</v>
      </c>
    </row>
    <row r="55" spans="4:37" ht="17.25" customHeight="1" x14ac:dyDescent="0.25">
      <c r="D55" s="73" t="s">
        <v>26</v>
      </c>
      <c r="E55" s="73" t="s">
        <v>208</v>
      </c>
      <c r="F55" s="74" t="s">
        <v>80</v>
      </c>
      <c r="G55" s="75" t="s">
        <v>32</v>
      </c>
      <c r="H55" s="73">
        <v>-10</v>
      </c>
      <c r="I55" s="76" t="s">
        <v>84</v>
      </c>
      <c r="J55" s="76" t="s">
        <v>35</v>
      </c>
      <c r="K55" s="36">
        <f t="shared" si="0"/>
        <v>0.44666666666666671</v>
      </c>
      <c r="L55" s="76" t="s">
        <v>82</v>
      </c>
      <c r="M55" s="77">
        <v>340</v>
      </c>
      <c r="N55" s="44">
        <f>N54</f>
        <v>0.31</v>
      </c>
      <c r="O55" s="39">
        <f t="shared" ref="O55:Y55" si="34">O54</f>
        <v>0.44</v>
      </c>
      <c r="P55" s="39">
        <f t="shared" si="34"/>
        <v>0.33</v>
      </c>
      <c r="Q55" s="39">
        <f t="shared" si="34"/>
        <v>0.43</v>
      </c>
      <c r="R55" s="39">
        <f t="shared" si="34"/>
        <v>0.43</v>
      </c>
      <c r="S55" s="39">
        <f t="shared" si="34"/>
        <v>0.46</v>
      </c>
      <c r="T55" s="39">
        <f t="shared" si="34"/>
        <v>0.49</v>
      </c>
      <c r="U55" s="39">
        <f t="shared" si="34"/>
        <v>0.56000000000000005</v>
      </c>
      <c r="V55" s="39">
        <f t="shared" si="34"/>
        <v>0.56000000000000005</v>
      </c>
      <c r="W55" s="39">
        <f t="shared" si="34"/>
        <v>0.45</v>
      </c>
      <c r="X55" s="39">
        <f t="shared" si="34"/>
        <v>0.44</v>
      </c>
      <c r="Y55" s="39">
        <f t="shared" si="34"/>
        <v>0.46</v>
      </c>
    </row>
    <row r="56" spans="4:37" ht="17.25" customHeight="1" x14ac:dyDescent="0.25">
      <c r="D56" s="78" t="s">
        <v>26</v>
      </c>
      <c r="E56" s="78" t="s">
        <v>208</v>
      </c>
      <c r="F56" s="79" t="s">
        <v>85</v>
      </c>
      <c r="G56" s="80" t="s">
        <v>32</v>
      </c>
      <c r="H56" s="78">
        <v>-5</v>
      </c>
      <c r="I56" s="66" t="s">
        <v>86</v>
      </c>
      <c r="J56" s="66" t="s">
        <v>34</v>
      </c>
      <c r="K56" s="27">
        <f t="shared" si="0"/>
        <v>0.33348088842434237</v>
      </c>
      <c r="L56" s="66" t="s">
        <v>28</v>
      </c>
      <c r="M56" s="67" t="s">
        <v>28</v>
      </c>
      <c r="N56" s="68">
        <f>34.8958694901652%*52%</f>
        <v>0.18145852134885904</v>
      </c>
      <c r="O56" s="69">
        <v>0.27729180483910232</v>
      </c>
      <c r="P56" s="69">
        <v>0.29447665510673066</v>
      </c>
      <c r="Q56" s="69">
        <v>0.30521449231336528</v>
      </c>
      <c r="R56" s="69">
        <v>0.3147230744151982</v>
      </c>
      <c r="S56" s="69">
        <v>0.34331597561720734</v>
      </c>
      <c r="T56" s="69">
        <v>0.35886468806617478</v>
      </c>
      <c r="U56" s="69">
        <v>0.40987449738602016</v>
      </c>
      <c r="V56" s="69">
        <v>0.41980539250841709</v>
      </c>
      <c r="W56" s="69">
        <v>0.37646446915659149</v>
      </c>
      <c r="X56" s="69">
        <v>0.35804037559226293</v>
      </c>
      <c r="Y56" s="69">
        <v>0.36224071474217906</v>
      </c>
      <c r="AK56" s="81" t="s">
        <v>87</v>
      </c>
    </row>
    <row r="57" spans="4:37" ht="17.25" customHeight="1" x14ac:dyDescent="0.25">
      <c r="D57" s="82" t="s">
        <v>26</v>
      </c>
      <c r="E57" s="82" t="s">
        <v>208</v>
      </c>
      <c r="F57" s="83" t="s">
        <v>85</v>
      </c>
      <c r="G57" s="84" t="s">
        <v>32</v>
      </c>
      <c r="H57" s="82">
        <v>-5</v>
      </c>
      <c r="I57" s="85" t="s">
        <v>86</v>
      </c>
      <c r="J57" s="85" t="s">
        <v>35</v>
      </c>
      <c r="K57" s="36">
        <f t="shared" si="0"/>
        <v>0.33348088842434237</v>
      </c>
      <c r="L57" s="85" t="s">
        <v>88</v>
      </c>
      <c r="M57" s="86">
        <v>0.3</v>
      </c>
      <c r="N57" s="87">
        <f>N56</f>
        <v>0.18145852134885904</v>
      </c>
      <c r="O57" s="88">
        <f t="shared" ref="O57:Y57" si="35">O56</f>
        <v>0.27729180483910232</v>
      </c>
      <c r="P57" s="88">
        <f t="shared" si="35"/>
        <v>0.29447665510673066</v>
      </c>
      <c r="Q57" s="88">
        <f t="shared" si="35"/>
        <v>0.30521449231336528</v>
      </c>
      <c r="R57" s="88">
        <f t="shared" si="35"/>
        <v>0.3147230744151982</v>
      </c>
      <c r="S57" s="88">
        <f t="shared" si="35"/>
        <v>0.34331597561720734</v>
      </c>
      <c r="T57" s="88">
        <f t="shared" si="35"/>
        <v>0.35886468806617478</v>
      </c>
      <c r="U57" s="88">
        <f t="shared" si="35"/>
        <v>0.40987449738602016</v>
      </c>
      <c r="V57" s="88">
        <f t="shared" si="35"/>
        <v>0.41980539250841709</v>
      </c>
      <c r="W57" s="88">
        <f t="shared" si="35"/>
        <v>0.37646446915659149</v>
      </c>
      <c r="X57" s="88">
        <f t="shared" si="35"/>
        <v>0.35804037559226293</v>
      </c>
      <c r="Y57" s="88">
        <f t="shared" si="35"/>
        <v>0.36224071474217906</v>
      </c>
    </row>
    <row r="58" spans="4:37" ht="17.25" customHeight="1" x14ac:dyDescent="0.25">
      <c r="D58" s="82" t="s">
        <v>26</v>
      </c>
      <c r="E58" s="82" t="s">
        <v>208</v>
      </c>
      <c r="F58" s="83" t="s">
        <v>85</v>
      </c>
      <c r="G58" s="84" t="s">
        <v>32</v>
      </c>
      <c r="H58" s="82">
        <v>-5</v>
      </c>
      <c r="I58" s="85" t="s">
        <v>86</v>
      </c>
      <c r="J58" s="85" t="s">
        <v>35</v>
      </c>
      <c r="K58" s="36">
        <f t="shared" si="0"/>
        <v>0</v>
      </c>
      <c r="L58" s="85" t="s">
        <v>89</v>
      </c>
      <c r="M58" s="86">
        <v>3</v>
      </c>
      <c r="N58" s="87">
        <v>0</v>
      </c>
      <c r="O58" s="88">
        <v>0</v>
      </c>
      <c r="P58" s="88">
        <v>0</v>
      </c>
      <c r="Q58" s="88">
        <v>0</v>
      </c>
      <c r="R58" s="88">
        <v>0</v>
      </c>
      <c r="S58" s="88">
        <v>0</v>
      </c>
      <c r="T58" s="88">
        <v>0</v>
      </c>
      <c r="U58" s="88">
        <v>0</v>
      </c>
      <c r="V58" s="88">
        <v>0</v>
      </c>
      <c r="W58" s="88">
        <v>0</v>
      </c>
      <c r="X58" s="88">
        <v>0</v>
      </c>
      <c r="Y58" s="88">
        <v>0</v>
      </c>
    </row>
    <row r="59" spans="4:37" ht="17.25" customHeight="1" x14ac:dyDescent="0.25">
      <c r="D59" s="82" t="s">
        <v>26</v>
      </c>
      <c r="E59" s="82" t="s">
        <v>208</v>
      </c>
      <c r="F59" s="83" t="s">
        <v>85</v>
      </c>
      <c r="G59" s="84" t="s">
        <v>32</v>
      </c>
      <c r="H59" s="82">
        <v>-5</v>
      </c>
      <c r="I59" s="85" t="s">
        <v>86</v>
      </c>
      <c r="J59" s="85" t="s">
        <v>35</v>
      </c>
      <c r="K59" s="36">
        <f t="shared" si="0"/>
        <v>2.9166666666666671E-2</v>
      </c>
      <c r="L59" s="35" t="s">
        <v>90</v>
      </c>
      <c r="M59" s="37">
        <v>0.1</v>
      </c>
      <c r="N59" s="89">
        <f t="shared" ref="N59:S59" si="36">ROUND(20%*N56,2)</f>
        <v>0.04</v>
      </c>
      <c r="O59" s="90">
        <f t="shared" si="36"/>
        <v>0.06</v>
      </c>
      <c r="P59" s="90">
        <f t="shared" si="36"/>
        <v>0.06</v>
      </c>
      <c r="Q59" s="90">
        <f t="shared" si="36"/>
        <v>0.06</v>
      </c>
      <c r="R59" s="90">
        <f t="shared" si="36"/>
        <v>0.06</v>
      </c>
      <c r="S59" s="90">
        <f t="shared" si="36"/>
        <v>7.0000000000000007E-2</v>
      </c>
      <c r="T59" s="90">
        <v>0</v>
      </c>
      <c r="U59" s="90">
        <v>0</v>
      </c>
      <c r="V59" s="90">
        <v>0</v>
      </c>
      <c r="W59" s="90">
        <v>0</v>
      </c>
      <c r="X59" s="90">
        <v>0</v>
      </c>
      <c r="Y59" s="90">
        <v>0</v>
      </c>
    </row>
    <row r="60" spans="4:37" ht="17.25" customHeight="1" x14ac:dyDescent="0.25">
      <c r="D60" s="82" t="s">
        <v>26</v>
      </c>
      <c r="E60" s="82" t="s">
        <v>208</v>
      </c>
      <c r="F60" s="83" t="s">
        <v>85</v>
      </c>
      <c r="G60" s="84" t="s">
        <v>32</v>
      </c>
      <c r="H60" s="82">
        <v>-5</v>
      </c>
      <c r="I60" s="85" t="s">
        <v>86</v>
      </c>
      <c r="J60" s="85" t="s">
        <v>35</v>
      </c>
      <c r="K60" s="36">
        <f t="shared" si="0"/>
        <v>0.01</v>
      </c>
      <c r="L60" s="91" t="s">
        <v>54</v>
      </c>
      <c r="M60" s="92">
        <v>2.5</v>
      </c>
      <c r="N60" s="93">
        <v>0</v>
      </c>
      <c r="O60" s="46">
        <v>0</v>
      </c>
      <c r="P60" s="46">
        <v>0</v>
      </c>
      <c r="Q60" s="46">
        <v>0</v>
      </c>
      <c r="R60" s="94">
        <f>ROUND(AD40*R56,2)</f>
        <v>0</v>
      </c>
      <c r="S60" s="94">
        <f t="shared" ref="S60:W60" si="37">ROUND(AE40*S56,2)</f>
        <v>0</v>
      </c>
      <c r="T60" s="94">
        <f t="shared" si="37"/>
        <v>0.02</v>
      </c>
      <c r="U60" s="94">
        <f t="shared" si="37"/>
        <v>0.04</v>
      </c>
      <c r="V60" s="94">
        <f t="shared" si="37"/>
        <v>0.06</v>
      </c>
      <c r="W60" s="94">
        <f t="shared" si="37"/>
        <v>0</v>
      </c>
      <c r="X60" s="46">
        <v>0</v>
      </c>
      <c r="Y60" s="46">
        <v>0</v>
      </c>
    </row>
    <row r="61" spans="4:37" ht="17.25" customHeight="1" x14ac:dyDescent="0.25">
      <c r="D61" s="82" t="s">
        <v>26</v>
      </c>
      <c r="E61" s="82" t="s">
        <v>208</v>
      </c>
      <c r="F61" s="83" t="s">
        <v>85</v>
      </c>
      <c r="G61" s="84" t="s">
        <v>32</v>
      </c>
      <c r="H61" s="82">
        <v>-5</v>
      </c>
      <c r="I61" s="85" t="s">
        <v>86</v>
      </c>
      <c r="J61" s="85" t="s">
        <v>35</v>
      </c>
      <c r="K61" s="36">
        <f t="shared" si="0"/>
        <v>5.8333333333333336E-3</v>
      </c>
      <c r="L61" s="91" t="s">
        <v>55</v>
      </c>
      <c r="M61" s="92">
        <f>ROUND(0.5%*230,1)</f>
        <v>1.2</v>
      </c>
      <c r="N61" s="93">
        <f t="shared" ref="N61:Y61" si="38">SUM(N62:N63)</f>
        <v>0</v>
      </c>
      <c r="O61" s="46">
        <f t="shared" si="38"/>
        <v>0</v>
      </c>
      <c r="P61" s="46">
        <f t="shared" si="38"/>
        <v>0</v>
      </c>
      <c r="Q61" s="46">
        <f t="shared" si="38"/>
        <v>0</v>
      </c>
      <c r="R61" s="94">
        <f t="shared" si="38"/>
        <v>0</v>
      </c>
      <c r="S61" s="94">
        <f t="shared" si="38"/>
        <v>0</v>
      </c>
      <c r="T61" s="94">
        <f t="shared" si="38"/>
        <v>0.01</v>
      </c>
      <c r="U61" s="94">
        <f t="shared" si="38"/>
        <v>0.02</v>
      </c>
      <c r="V61" s="94">
        <f t="shared" si="38"/>
        <v>0.04</v>
      </c>
      <c r="W61" s="94">
        <f t="shared" ref="W61" si="39">SUM(W62:W63)</f>
        <v>0</v>
      </c>
      <c r="X61" s="46">
        <f t="shared" si="38"/>
        <v>0</v>
      </c>
      <c r="Y61" s="46">
        <f t="shared" si="38"/>
        <v>0</v>
      </c>
    </row>
    <row r="62" spans="4:37" ht="17.25" customHeight="1" x14ac:dyDescent="0.25">
      <c r="D62" s="82" t="s">
        <v>26</v>
      </c>
      <c r="E62" s="82" t="s">
        <v>208</v>
      </c>
      <c r="F62" s="83" t="s">
        <v>85</v>
      </c>
      <c r="G62" s="84" t="s">
        <v>32</v>
      </c>
      <c r="H62" s="82">
        <v>-5</v>
      </c>
      <c r="I62" s="85" t="s">
        <v>86</v>
      </c>
      <c r="J62" s="85" t="s">
        <v>35</v>
      </c>
      <c r="K62" s="36">
        <f t="shared" si="0"/>
        <v>0</v>
      </c>
      <c r="L62" s="91" t="s">
        <v>56</v>
      </c>
      <c r="M62" s="92">
        <v>0.1</v>
      </c>
      <c r="N62" s="93">
        <v>0</v>
      </c>
      <c r="O62" s="46">
        <v>0</v>
      </c>
      <c r="P62" s="46">
        <v>0</v>
      </c>
      <c r="Q62" s="46">
        <v>0</v>
      </c>
      <c r="R62" s="94">
        <v>0</v>
      </c>
      <c r="S62" s="94">
        <v>0</v>
      </c>
      <c r="T62" s="94">
        <v>0</v>
      </c>
      <c r="U62" s="94">
        <v>0</v>
      </c>
      <c r="V62" s="94">
        <v>0</v>
      </c>
      <c r="W62" s="94">
        <v>0</v>
      </c>
      <c r="X62" s="46">
        <v>0</v>
      </c>
      <c r="Y62" s="46">
        <v>0</v>
      </c>
    </row>
    <row r="63" spans="4:37" ht="17.25" customHeight="1" x14ac:dyDescent="0.25">
      <c r="D63" s="82" t="s">
        <v>26</v>
      </c>
      <c r="E63" s="82" t="s">
        <v>208</v>
      </c>
      <c r="F63" s="83" t="s">
        <v>85</v>
      </c>
      <c r="G63" s="84" t="s">
        <v>32</v>
      </c>
      <c r="H63" s="82">
        <v>-5</v>
      </c>
      <c r="I63" s="85" t="s">
        <v>86</v>
      </c>
      <c r="J63" s="85" t="s">
        <v>35</v>
      </c>
      <c r="K63" s="36">
        <f t="shared" si="0"/>
        <v>5.8333333333333336E-3</v>
      </c>
      <c r="L63" s="91" t="s">
        <v>51</v>
      </c>
      <c r="M63" s="92">
        <v>1.5</v>
      </c>
      <c r="N63" s="93">
        <f t="shared" ref="N63:Y63" si="40">ROUND(60%*N58,2)-N62</f>
        <v>0</v>
      </c>
      <c r="O63" s="46">
        <f t="shared" si="40"/>
        <v>0</v>
      </c>
      <c r="P63" s="46">
        <f t="shared" si="40"/>
        <v>0</v>
      </c>
      <c r="Q63" s="46">
        <f t="shared" si="40"/>
        <v>0</v>
      </c>
      <c r="R63" s="94">
        <f t="shared" ref="R63:V63" si="41">ROUND(60%*R60,2)-R62</f>
        <v>0</v>
      </c>
      <c r="S63" s="94">
        <f t="shared" si="41"/>
        <v>0</v>
      </c>
      <c r="T63" s="94">
        <f t="shared" si="41"/>
        <v>0.01</v>
      </c>
      <c r="U63" s="94">
        <f t="shared" si="41"/>
        <v>0.02</v>
      </c>
      <c r="V63" s="94">
        <f t="shared" si="41"/>
        <v>0.04</v>
      </c>
      <c r="W63" s="94">
        <f>ROUND(60%*W60,2)-W62</f>
        <v>0</v>
      </c>
      <c r="X63" s="46">
        <f t="shared" si="40"/>
        <v>0</v>
      </c>
      <c r="Y63" s="46">
        <f t="shared" si="40"/>
        <v>0</v>
      </c>
    </row>
    <row r="64" spans="4:37" ht="17.25" customHeight="1" x14ac:dyDescent="0.25">
      <c r="D64" s="78" t="s">
        <v>26</v>
      </c>
      <c r="E64" s="78" t="s">
        <v>208</v>
      </c>
      <c r="F64" s="79" t="s">
        <v>85</v>
      </c>
      <c r="G64" s="80" t="s">
        <v>32</v>
      </c>
      <c r="H64" s="78">
        <v>-5</v>
      </c>
      <c r="I64" s="66" t="s">
        <v>58</v>
      </c>
      <c r="J64" s="66" t="s">
        <v>34</v>
      </c>
      <c r="K64" s="27">
        <f t="shared" si="0"/>
        <v>6.3333333333333325E-2</v>
      </c>
      <c r="L64" s="28" t="s">
        <v>28</v>
      </c>
      <c r="M64" s="37">
        <v>1.5</v>
      </c>
      <c r="N64" s="68">
        <v>0</v>
      </c>
      <c r="O64" s="69">
        <v>0</v>
      </c>
      <c r="P64" s="69">
        <v>0</v>
      </c>
      <c r="Q64" s="51">
        <f t="shared" ref="Q64:Y64" si="42">ROUNDDOWN(Q56*25%,2)</f>
        <v>7.0000000000000007E-2</v>
      </c>
      <c r="R64" s="51">
        <f t="shared" si="42"/>
        <v>7.0000000000000007E-2</v>
      </c>
      <c r="S64" s="51">
        <f t="shared" si="42"/>
        <v>0.08</v>
      </c>
      <c r="T64" s="51">
        <f t="shared" si="42"/>
        <v>0.08</v>
      </c>
      <c r="U64" s="51">
        <f t="shared" si="42"/>
        <v>0.1</v>
      </c>
      <c r="V64" s="51">
        <f t="shared" si="42"/>
        <v>0.1</v>
      </c>
      <c r="W64" s="51">
        <f t="shared" si="42"/>
        <v>0.09</v>
      </c>
      <c r="X64" s="51">
        <f t="shared" si="42"/>
        <v>0.08</v>
      </c>
      <c r="Y64" s="51">
        <f t="shared" si="42"/>
        <v>0.09</v>
      </c>
    </row>
    <row r="65" spans="4:25" ht="17.25" customHeight="1" x14ac:dyDescent="0.25">
      <c r="D65" s="82" t="s">
        <v>26</v>
      </c>
      <c r="E65" s="82" t="s">
        <v>208</v>
      </c>
      <c r="F65" s="83" t="s">
        <v>85</v>
      </c>
      <c r="G65" s="84" t="s">
        <v>32</v>
      </c>
      <c r="H65" s="82">
        <v>-5</v>
      </c>
      <c r="I65" s="85" t="s">
        <v>58</v>
      </c>
      <c r="J65" s="85" t="s">
        <v>35</v>
      </c>
      <c r="K65" s="36">
        <f t="shared" si="0"/>
        <v>6.3333333333333325E-2</v>
      </c>
      <c r="L65" s="85" t="s">
        <v>88</v>
      </c>
      <c r="M65" s="86">
        <v>0.3</v>
      </c>
      <c r="N65" s="87">
        <f>N64</f>
        <v>0</v>
      </c>
      <c r="O65" s="88">
        <f t="shared" ref="O65:Y65" si="43">O64</f>
        <v>0</v>
      </c>
      <c r="P65" s="88">
        <f t="shared" si="43"/>
        <v>0</v>
      </c>
      <c r="Q65" s="88">
        <f t="shared" si="43"/>
        <v>7.0000000000000007E-2</v>
      </c>
      <c r="R65" s="88">
        <f t="shared" si="43"/>
        <v>7.0000000000000007E-2</v>
      </c>
      <c r="S65" s="88">
        <f t="shared" si="43"/>
        <v>0.08</v>
      </c>
      <c r="T65" s="88">
        <f t="shared" si="43"/>
        <v>0.08</v>
      </c>
      <c r="U65" s="88">
        <f t="shared" si="43"/>
        <v>0.1</v>
      </c>
      <c r="V65" s="88">
        <f t="shared" si="43"/>
        <v>0.1</v>
      </c>
      <c r="W65" s="88">
        <f t="shared" si="43"/>
        <v>0.09</v>
      </c>
      <c r="X65" s="88">
        <f t="shared" si="43"/>
        <v>0.08</v>
      </c>
      <c r="Y65" s="88">
        <f t="shared" si="43"/>
        <v>0.09</v>
      </c>
    </row>
    <row r="66" spans="4:25" ht="17.25" customHeight="1" x14ac:dyDescent="0.25">
      <c r="D66" s="82" t="s">
        <v>26</v>
      </c>
      <c r="E66" s="82" t="s">
        <v>208</v>
      </c>
      <c r="F66" s="83" t="s">
        <v>85</v>
      </c>
      <c r="G66" s="84" t="s">
        <v>32</v>
      </c>
      <c r="H66" s="82">
        <v>-5</v>
      </c>
      <c r="I66" s="85" t="s">
        <v>58</v>
      </c>
      <c r="J66" s="85" t="s">
        <v>35</v>
      </c>
      <c r="K66" s="36">
        <f t="shared" si="0"/>
        <v>0</v>
      </c>
      <c r="L66" s="85" t="s">
        <v>89</v>
      </c>
      <c r="M66" s="86">
        <v>3</v>
      </c>
      <c r="N66" s="87">
        <v>0</v>
      </c>
      <c r="O66" s="88">
        <v>0</v>
      </c>
      <c r="P66" s="88">
        <v>0</v>
      </c>
      <c r="Q66" s="88">
        <v>0</v>
      </c>
      <c r="R66" s="88">
        <v>0</v>
      </c>
      <c r="S66" s="88">
        <v>0</v>
      </c>
      <c r="T66" s="88">
        <v>0</v>
      </c>
      <c r="U66" s="88">
        <v>0</v>
      </c>
      <c r="V66" s="88">
        <v>0</v>
      </c>
      <c r="W66" s="88">
        <v>0</v>
      </c>
      <c r="X66" s="88">
        <v>0</v>
      </c>
      <c r="Y66" s="88">
        <v>0</v>
      </c>
    </row>
    <row r="67" spans="4:25" ht="17.25" customHeight="1" x14ac:dyDescent="0.25">
      <c r="D67" s="82" t="s">
        <v>26</v>
      </c>
      <c r="E67" s="82" t="s">
        <v>208</v>
      </c>
      <c r="F67" s="83" t="s">
        <v>85</v>
      </c>
      <c r="G67" s="84" t="s">
        <v>32</v>
      </c>
      <c r="H67" s="82">
        <v>-5</v>
      </c>
      <c r="I67" s="85" t="s">
        <v>58</v>
      </c>
      <c r="J67" s="85" t="s">
        <v>35</v>
      </c>
      <c r="K67" s="36">
        <f t="shared" si="0"/>
        <v>3.3333333333333335E-3</v>
      </c>
      <c r="L67" s="35" t="s">
        <v>90</v>
      </c>
      <c r="M67" s="37">
        <v>0.1</v>
      </c>
      <c r="N67" s="89">
        <f t="shared" ref="N67:S67" si="44">ROUND(20%*N64,2)</f>
        <v>0</v>
      </c>
      <c r="O67" s="90">
        <f t="shared" si="44"/>
        <v>0</v>
      </c>
      <c r="P67" s="90">
        <f t="shared" si="44"/>
        <v>0</v>
      </c>
      <c r="Q67" s="90">
        <f t="shared" si="44"/>
        <v>0.01</v>
      </c>
      <c r="R67" s="90">
        <f t="shared" si="44"/>
        <v>0.01</v>
      </c>
      <c r="S67" s="90">
        <f t="shared" si="44"/>
        <v>0.02</v>
      </c>
      <c r="T67" s="90">
        <v>0</v>
      </c>
      <c r="U67" s="90">
        <v>0</v>
      </c>
      <c r="V67" s="90">
        <v>0</v>
      </c>
      <c r="W67" s="90">
        <v>0</v>
      </c>
      <c r="X67" s="90">
        <v>0</v>
      </c>
      <c r="Y67" s="90">
        <v>0</v>
      </c>
    </row>
    <row r="68" spans="4:25" ht="17.25" customHeight="1" x14ac:dyDescent="0.25">
      <c r="D68" s="82" t="s">
        <v>26</v>
      </c>
      <c r="E68" s="82" t="s">
        <v>208</v>
      </c>
      <c r="F68" s="83" t="s">
        <v>85</v>
      </c>
      <c r="G68" s="84" t="s">
        <v>32</v>
      </c>
      <c r="H68" s="82">
        <v>-5</v>
      </c>
      <c r="I68" s="85" t="s">
        <v>58</v>
      </c>
      <c r="J68" s="85" t="s">
        <v>35</v>
      </c>
      <c r="K68" s="36">
        <f t="shared" si="0"/>
        <v>2.5000000000000001E-3</v>
      </c>
      <c r="L68" s="91" t="s">
        <v>54</v>
      </c>
      <c r="M68" s="92">
        <v>2.5</v>
      </c>
      <c r="N68" s="93">
        <v>0</v>
      </c>
      <c r="O68" s="46">
        <v>0</v>
      </c>
      <c r="P68" s="46">
        <v>0</v>
      </c>
      <c r="Q68" s="46">
        <v>0</v>
      </c>
      <c r="R68" s="94">
        <f>ROUND(AD40*R64,2)</f>
        <v>0</v>
      </c>
      <c r="S68" s="94">
        <f t="shared" ref="S68:W68" si="45">ROUND(AE40*S64,2)</f>
        <v>0</v>
      </c>
      <c r="T68" s="94">
        <f t="shared" si="45"/>
        <v>0</v>
      </c>
      <c r="U68" s="94">
        <f t="shared" si="45"/>
        <v>0.01</v>
      </c>
      <c r="V68" s="94">
        <f t="shared" si="45"/>
        <v>0.02</v>
      </c>
      <c r="W68" s="94">
        <f t="shared" si="45"/>
        <v>0</v>
      </c>
      <c r="X68" s="46">
        <v>0</v>
      </c>
      <c r="Y68" s="46">
        <v>0</v>
      </c>
    </row>
    <row r="69" spans="4:25" ht="17.25" customHeight="1" x14ac:dyDescent="0.25">
      <c r="D69" s="82" t="s">
        <v>26</v>
      </c>
      <c r="E69" s="82" t="s">
        <v>208</v>
      </c>
      <c r="F69" s="83" t="s">
        <v>85</v>
      </c>
      <c r="G69" s="84" t="s">
        <v>32</v>
      </c>
      <c r="H69" s="82">
        <v>-5</v>
      </c>
      <c r="I69" s="85" t="s">
        <v>58</v>
      </c>
      <c r="J69" s="85" t="s">
        <v>35</v>
      </c>
      <c r="K69" s="36">
        <f t="shared" si="0"/>
        <v>1.6666666666666668E-3</v>
      </c>
      <c r="L69" s="91" t="s">
        <v>55</v>
      </c>
      <c r="M69" s="92">
        <f>ROUND(0.5%*230,1)</f>
        <v>1.2</v>
      </c>
      <c r="N69" s="93">
        <f t="shared" ref="N69:Y69" si="46">SUM(N70:N71)</f>
        <v>0</v>
      </c>
      <c r="O69" s="46">
        <f t="shared" si="46"/>
        <v>0</v>
      </c>
      <c r="P69" s="46">
        <f t="shared" si="46"/>
        <v>0</v>
      </c>
      <c r="Q69" s="46">
        <f t="shared" si="46"/>
        <v>0</v>
      </c>
      <c r="R69" s="94">
        <f t="shared" si="46"/>
        <v>0</v>
      </c>
      <c r="S69" s="94">
        <f t="shared" si="46"/>
        <v>0</v>
      </c>
      <c r="T69" s="94">
        <f t="shared" si="46"/>
        <v>0</v>
      </c>
      <c r="U69" s="94">
        <f t="shared" si="46"/>
        <v>0.01</v>
      </c>
      <c r="V69" s="94">
        <f t="shared" si="46"/>
        <v>0.01</v>
      </c>
      <c r="W69" s="94">
        <f t="shared" ref="W69" si="47">SUM(W70:W71)</f>
        <v>0</v>
      </c>
      <c r="X69" s="46">
        <f t="shared" si="46"/>
        <v>0</v>
      </c>
      <c r="Y69" s="46">
        <f t="shared" si="46"/>
        <v>0</v>
      </c>
    </row>
    <row r="70" spans="4:25" ht="17.25" customHeight="1" x14ac:dyDescent="0.25">
      <c r="D70" s="82" t="s">
        <v>26</v>
      </c>
      <c r="E70" s="82" t="s">
        <v>208</v>
      </c>
      <c r="F70" s="83" t="s">
        <v>85</v>
      </c>
      <c r="G70" s="84" t="s">
        <v>32</v>
      </c>
      <c r="H70" s="82">
        <v>-5</v>
      </c>
      <c r="I70" s="85" t="s">
        <v>58</v>
      </c>
      <c r="J70" s="85" t="s">
        <v>35</v>
      </c>
      <c r="K70" s="36">
        <f t="shared" si="0"/>
        <v>0</v>
      </c>
      <c r="L70" s="91" t="s">
        <v>56</v>
      </c>
      <c r="M70" s="92">
        <v>0.1</v>
      </c>
      <c r="N70" s="93">
        <v>0</v>
      </c>
      <c r="O70" s="46">
        <v>0</v>
      </c>
      <c r="P70" s="46">
        <v>0</v>
      </c>
      <c r="Q70" s="46">
        <v>0</v>
      </c>
      <c r="R70" s="94">
        <v>0</v>
      </c>
      <c r="S70" s="94">
        <v>0</v>
      </c>
      <c r="T70" s="94">
        <v>0</v>
      </c>
      <c r="U70" s="94">
        <v>0</v>
      </c>
      <c r="V70" s="94">
        <v>0</v>
      </c>
      <c r="W70" s="94">
        <v>0</v>
      </c>
      <c r="X70" s="46">
        <v>0</v>
      </c>
      <c r="Y70" s="46">
        <v>0</v>
      </c>
    </row>
    <row r="71" spans="4:25" ht="17.25" customHeight="1" x14ac:dyDescent="0.25">
      <c r="D71" s="82" t="s">
        <v>26</v>
      </c>
      <c r="E71" s="82" t="s">
        <v>208</v>
      </c>
      <c r="F71" s="83" t="s">
        <v>85</v>
      </c>
      <c r="G71" s="84" t="s">
        <v>32</v>
      </c>
      <c r="H71" s="82">
        <v>-5</v>
      </c>
      <c r="I71" s="85" t="s">
        <v>58</v>
      </c>
      <c r="J71" s="85" t="s">
        <v>35</v>
      </c>
      <c r="K71" s="36">
        <f t="shared" si="0"/>
        <v>1.6666666666666668E-3</v>
      </c>
      <c r="L71" s="91" t="s">
        <v>51</v>
      </c>
      <c r="M71" s="92">
        <v>1.5</v>
      </c>
      <c r="N71" s="93">
        <f t="shared" ref="N71:Y71" si="48">ROUND(60%*N66,2)-N70</f>
        <v>0</v>
      </c>
      <c r="O71" s="46">
        <f t="shared" si="48"/>
        <v>0</v>
      </c>
      <c r="P71" s="46">
        <f t="shared" si="48"/>
        <v>0</v>
      </c>
      <c r="Q71" s="46">
        <f t="shared" si="48"/>
        <v>0</v>
      </c>
      <c r="R71" s="94">
        <f t="shared" ref="R71:V71" si="49">ROUND(60%*R68,2)-R70</f>
        <v>0</v>
      </c>
      <c r="S71" s="94">
        <f t="shared" si="49"/>
        <v>0</v>
      </c>
      <c r="T71" s="94">
        <f t="shared" si="49"/>
        <v>0</v>
      </c>
      <c r="U71" s="94">
        <f t="shared" si="49"/>
        <v>0.01</v>
      </c>
      <c r="V71" s="94">
        <f t="shared" si="49"/>
        <v>0.01</v>
      </c>
      <c r="W71" s="94">
        <f>ROUND(60%*W68,2)-W70</f>
        <v>0</v>
      </c>
      <c r="X71" s="46">
        <f t="shared" si="48"/>
        <v>0</v>
      </c>
      <c r="Y71" s="46">
        <f t="shared" si="48"/>
        <v>0</v>
      </c>
    </row>
    <row r="72" spans="4:25" ht="17.25" customHeight="1" x14ac:dyDescent="0.25">
      <c r="D72" s="23" t="s">
        <v>26</v>
      </c>
      <c r="E72" s="23" t="s">
        <v>208</v>
      </c>
      <c r="F72" s="24" t="s">
        <v>85</v>
      </c>
      <c r="G72" s="25" t="s">
        <v>32</v>
      </c>
      <c r="H72" s="23">
        <v>-5</v>
      </c>
      <c r="I72" s="26" t="s">
        <v>91</v>
      </c>
      <c r="J72" s="26" t="s">
        <v>34</v>
      </c>
      <c r="K72" s="27">
        <f t="shared" si="0"/>
        <v>0.60318577824232433</v>
      </c>
      <c r="L72" s="26" t="s">
        <v>28</v>
      </c>
      <c r="M72" s="72" t="s">
        <v>28</v>
      </c>
      <c r="N72" s="50">
        <f>1-N56-N64</f>
        <v>0.81854147865114091</v>
      </c>
      <c r="O72" s="51">
        <f t="shared" ref="O72:Y72" si="50">1-O56-O64</f>
        <v>0.72270819516089768</v>
      </c>
      <c r="P72" s="51">
        <f t="shared" si="50"/>
        <v>0.7055233448932694</v>
      </c>
      <c r="Q72" s="51">
        <f t="shared" si="50"/>
        <v>0.62478550768663466</v>
      </c>
      <c r="R72" s="51">
        <f t="shared" si="50"/>
        <v>0.61527692558480185</v>
      </c>
      <c r="S72" s="51">
        <f t="shared" si="50"/>
        <v>0.57668402438279276</v>
      </c>
      <c r="T72" s="51">
        <f t="shared" si="50"/>
        <v>0.56113531193382526</v>
      </c>
      <c r="U72" s="51">
        <f t="shared" si="50"/>
        <v>0.4901255026139798</v>
      </c>
      <c r="V72" s="51">
        <f t="shared" si="50"/>
        <v>0.48019460749158294</v>
      </c>
      <c r="W72" s="51">
        <f t="shared" si="50"/>
        <v>0.53353553084340855</v>
      </c>
      <c r="X72" s="51">
        <f t="shared" si="50"/>
        <v>0.56195962440773706</v>
      </c>
      <c r="Y72" s="51">
        <f t="shared" si="50"/>
        <v>0.54775928525782092</v>
      </c>
    </row>
    <row r="73" spans="4:25" ht="17.25" customHeight="1" x14ac:dyDescent="0.25">
      <c r="D73" s="32" t="s">
        <v>26</v>
      </c>
      <c r="E73" s="32" t="s">
        <v>208</v>
      </c>
      <c r="F73" s="33" t="s">
        <v>85</v>
      </c>
      <c r="G73" s="34" t="s">
        <v>32</v>
      </c>
      <c r="H73" s="32">
        <v>-5</v>
      </c>
      <c r="I73" s="35" t="s">
        <v>91</v>
      </c>
      <c r="J73" s="35" t="s">
        <v>35</v>
      </c>
      <c r="K73" s="36">
        <f t="shared" si="0"/>
        <v>0.60318577824232433</v>
      </c>
      <c r="L73" s="85" t="s">
        <v>88</v>
      </c>
      <c r="M73" s="86">
        <v>0.3</v>
      </c>
      <c r="N73" s="87">
        <f>N72</f>
        <v>0.81854147865114091</v>
      </c>
      <c r="O73" s="88">
        <f t="shared" ref="O73:Y73" si="51">O72</f>
        <v>0.72270819516089768</v>
      </c>
      <c r="P73" s="88">
        <f t="shared" si="51"/>
        <v>0.7055233448932694</v>
      </c>
      <c r="Q73" s="88">
        <f t="shared" si="51"/>
        <v>0.62478550768663466</v>
      </c>
      <c r="R73" s="88">
        <f t="shared" si="51"/>
        <v>0.61527692558480185</v>
      </c>
      <c r="S73" s="88">
        <f t="shared" si="51"/>
        <v>0.57668402438279276</v>
      </c>
      <c r="T73" s="88">
        <f t="shared" si="51"/>
        <v>0.56113531193382526</v>
      </c>
      <c r="U73" s="88">
        <f t="shared" si="51"/>
        <v>0.4901255026139798</v>
      </c>
      <c r="V73" s="88">
        <f t="shared" si="51"/>
        <v>0.48019460749158294</v>
      </c>
      <c r="W73" s="88">
        <f t="shared" si="51"/>
        <v>0.53353553084340855</v>
      </c>
      <c r="X73" s="88">
        <f t="shared" si="51"/>
        <v>0.56195962440773706</v>
      </c>
      <c r="Y73" s="88">
        <f t="shared" si="51"/>
        <v>0.54775928525782092</v>
      </c>
    </row>
    <row r="74" spans="4:25" ht="17.25" customHeight="1" x14ac:dyDescent="0.25">
      <c r="D74" s="32" t="s">
        <v>26</v>
      </c>
      <c r="E74" s="32" t="s">
        <v>208</v>
      </c>
      <c r="F74" s="33" t="s">
        <v>85</v>
      </c>
      <c r="G74" s="34" t="s">
        <v>32</v>
      </c>
      <c r="H74" s="32">
        <v>-5</v>
      </c>
      <c r="I74" s="35" t="s">
        <v>91</v>
      </c>
      <c r="J74" s="35" t="s">
        <v>35</v>
      </c>
      <c r="K74" s="36">
        <f t="shared" si="0"/>
        <v>0</v>
      </c>
      <c r="L74" s="85" t="s">
        <v>89</v>
      </c>
      <c r="M74" s="86">
        <v>3</v>
      </c>
      <c r="N74" s="87">
        <v>0</v>
      </c>
      <c r="O74" s="88">
        <v>0</v>
      </c>
      <c r="P74" s="88">
        <v>0</v>
      </c>
      <c r="Q74" s="88">
        <v>0</v>
      </c>
      <c r="R74" s="88">
        <v>0</v>
      </c>
      <c r="S74" s="88">
        <v>0</v>
      </c>
      <c r="T74" s="88">
        <v>0</v>
      </c>
      <c r="U74" s="88">
        <v>0</v>
      </c>
      <c r="V74" s="88">
        <v>0</v>
      </c>
      <c r="W74" s="88">
        <v>0</v>
      </c>
      <c r="X74" s="88">
        <v>0</v>
      </c>
      <c r="Y74" s="88">
        <v>0</v>
      </c>
    </row>
    <row r="75" spans="4:25" ht="17.25" customHeight="1" x14ac:dyDescent="0.25">
      <c r="D75" s="32" t="s">
        <v>26</v>
      </c>
      <c r="E75" s="32" t="s">
        <v>208</v>
      </c>
      <c r="F75" s="33" t="s">
        <v>85</v>
      </c>
      <c r="G75" s="34" t="s">
        <v>32</v>
      </c>
      <c r="H75" s="32">
        <v>-5</v>
      </c>
      <c r="I75" s="35" t="s">
        <v>91</v>
      </c>
      <c r="J75" s="35" t="s">
        <v>35</v>
      </c>
      <c r="K75" s="36">
        <f t="shared" si="0"/>
        <v>6.6666666666666666E-2</v>
      </c>
      <c r="L75" s="35" t="s">
        <v>90</v>
      </c>
      <c r="M75" s="37">
        <v>0.1</v>
      </c>
      <c r="N75" s="89">
        <f t="shared" ref="N75:S75" si="52">ROUND(20%*N72,2)</f>
        <v>0.16</v>
      </c>
      <c r="O75" s="90">
        <f t="shared" si="52"/>
        <v>0.14000000000000001</v>
      </c>
      <c r="P75" s="90">
        <f t="shared" si="52"/>
        <v>0.14000000000000001</v>
      </c>
      <c r="Q75" s="90">
        <f t="shared" si="52"/>
        <v>0.12</v>
      </c>
      <c r="R75" s="90">
        <f t="shared" si="52"/>
        <v>0.12</v>
      </c>
      <c r="S75" s="90">
        <f t="shared" si="52"/>
        <v>0.12</v>
      </c>
      <c r="T75" s="90">
        <v>0</v>
      </c>
      <c r="U75" s="90">
        <v>0</v>
      </c>
      <c r="V75" s="90">
        <v>0</v>
      </c>
      <c r="W75" s="90">
        <v>0</v>
      </c>
      <c r="X75" s="90">
        <v>0</v>
      </c>
      <c r="Y75" s="90">
        <v>0</v>
      </c>
    </row>
    <row r="76" spans="4:25" ht="17.25" customHeight="1" x14ac:dyDescent="0.25">
      <c r="D76" s="32" t="s">
        <v>26</v>
      </c>
      <c r="E76" s="32" t="s">
        <v>208</v>
      </c>
      <c r="F76" s="33" t="s">
        <v>85</v>
      </c>
      <c r="G76" s="34" t="s">
        <v>32</v>
      </c>
      <c r="H76" s="32">
        <v>-5</v>
      </c>
      <c r="I76" s="35" t="s">
        <v>91</v>
      </c>
      <c r="J76" s="35" t="s">
        <v>35</v>
      </c>
      <c r="K76" s="36">
        <f t="shared" si="0"/>
        <v>1.2500000000000002E-2</v>
      </c>
      <c r="L76" s="91" t="s">
        <v>54</v>
      </c>
      <c r="M76" s="92">
        <v>2.5</v>
      </c>
      <c r="N76" s="93">
        <v>0</v>
      </c>
      <c r="O76" s="46">
        <v>0</v>
      </c>
      <c r="P76" s="46">
        <v>0</v>
      </c>
      <c r="Q76" s="46">
        <v>0</v>
      </c>
      <c r="R76" s="94">
        <f>ROUND(AD40*R72,2)</f>
        <v>0</v>
      </c>
      <c r="S76" s="94">
        <f t="shared" ref="S76:W76" si="53">ROUND(AE40*S72,2)</f>
        <v>0</v>
      </c>
      <c r="T76" s="94">
        <f t="shared" si="53"/>
        <v>0.03</v>
      </c>
      <c r="U76" s="94">
        <f t="shared" si="53"/>
        <v>0.05</v>
      </c>
      <c r="V76" s="94">
        <f t="shared" si="53"/>
        <v>7.0000000000000007E-2</v>
      </c>
      <c r="W76" s="94">
        <f t="shared" si="53"/>
        <v>0</v>
      </c>
      <c r="X76" s="46">
        <v>0</v>
      </c>
      <c r="Y76" s="46">
        <v>0</v>
      </c>
    </row>
    <row r="77" spans="4:25" ht="17.25" customHeight="1" x14ac:dyDescent="0.25">
      <c r="D77" s="32" t="s">
        <v>26</v>
      </c>
      <c r="E77" s="32" t="s">
        <v>208</v>
      </c>
      <c r="F77" s="33" t="s">
        <v>85</v>
      </c>
      <c r="G77" s="34" t="s">
        <v>32</v>
      </c>
      <c r="H77" s="32">
        <v>-5</v>
      </c>
      <c r="I77" s="35" t="s">
        <v>91</v>
      </c>
      <c r="J77" s="35" t="s">
        <v>35</v>
      </c>
      <c r="K77" s="36">
        <f t="shared" si="0"/>
        <v>7.4999999999999997E-3</v>
      </c>
      <c r="L77" s="91" t="s">
        <v>55</v>
      </c>
      <c r="M77" s="92">
        <f>ROUND(0.5%*230,1)</f>
        <v>1.2</v>
      </c>
      <c r="N77" s="93">
        <f t="shared" ref="N77:Y77" si="54">SUM(N78:N79)</f>
        <v>0</v>
      </c>
      <c r="O77" s="46">
        <f t="shared" si="54"/>
        <v>0</v>
      </c>
      <c r="P77" s="46">
        <f t="shared" si="54"/>
        <v>0</v>
      </c>
      <c r="Q77" s="46">
        <f t="shared" si="54"/>
        <v>0</v>
      </c>
      <c r="R77" s="94">
        <f t="shared" si="54"/>
        <v>0</v>
      </c>
      <c r="S77" s="94">
        <f t="shared" si="54"/>
        <v>0</v>
      </c>
      <c r="T77" s="94">
        <f t="shared" si="54"/>
        <v>0.02</v>
      </c>
      <c r="U77" s="94">
        <f t="shared" si="54"/>
        <v>0.03</v>
      </c>
      <c r="V77" s="94">
        <f t="shared" si="54"/>
        <v>0.04</v>
      </c>
      <c r="W77" s="94">
        <f t="shared" ref="W77" si="55">SUM(W78:W79)</f>
        <v>0</v>
      </c>
      <c r="X77" s="46">
        <f t="shared" si="54"/>
        <v>0</v>
      </c>
      <c r="Y77" s="46">
        <f t="shared" si="54"/>
        <v>0</v>
      </c>
    </row>
    <row r="78" spans="4:25" ht="17.25" customHeight="1" x14ac:dyDescent="0.25">
      <c r="D78" s="32" t="s">
        <v>26</v>
      </c>
      <c r="E78" s="32" t="s">
        <v>208</v>
      </c>
      <c r="F78" s="33" t="s">
        <v>85</v>
      </c>
      <c r="G78" s="34" t="s">
        <v>32</v>
      </c>
      <c r="H78" s="32">
        <v>-5</v>
      </c>
      <c r="I78" s="35" t="s">
        <v>91</v>
      </c>
      <c r="J78" s="35" t="s">
        <v>35</v>
      </c>
      <c r="K78" s="36">
        <f t="shared" si="0"/>
        <v>0</v>
      </c>
      <c r="L78" s="91" t="s">
        <v>56</v>
      </c>
      <c r="M78" s="92">
        <v>0.1</v>
      </c>
      <c r="N78" s="93">
        <v>0</v>
      </c>
      <c r="O78" s="46">
        <v>0</v>
      </c>
      <c r="P78" s="46">
        <v>0</v>
      </c>
      <c r="Q78" s="46">
        <v>0</v>
      </c>
      <c r="R78" s="94">
        <v>0</v>
      </c>
      <c r="S78" s="94">
        <v>0</v>
      </c>
      <c r="T78" s="94">
        <v>0</v>
      </c>
      <c r="U78" s="94">
        <v>0</v>
      </c>
      <c r="V78" s="94">
        <v>0</v>
      </c>
      <c r="W78" s="94">
        <v>0</v>
      </c>
      <c r="X78" s="46">
        <v>0</v>
      </c>
      <c r="Y78" s="46">
        <v>0</v>
      </c>
    </row>
    <row r="79" spans="4:25" ht="17.25" customHeight="1" x14ac:dyDescent="0.25">
      <c r="D79" s="32" t="s">
        <v>26</v>
      </c>
      <c r="E79" s="32" t="s">
        <v>208</v>
      </c>
      <c r="F79" s="33" t="s">
        <v>85</v>
      </c>
      <c r="G79" s="34" t="s">
        <v>32</v>
      </c>
      <c r="H79" s="32">
        <v>-5</v>
      </c>
      <c r="I79" s="35" t="s">
        <v>91</v>
      </c>
      <c r="J79" s="35" t="s">
        <v>35</v>
      </c>
      <c r="K79" s="36">
        <f t="shared" si="0"/>
        <v>7.4999999999999997E-3</v>
      </c>
      <c r="L79" s="91" t="s">
        <v>51</v>
      </c>
      <c r="M79" s="92">
        <v>1.5</v>
      </c>
      <c r="N79" s="93">
        <f t="shared" ref="N79:Y79" si="56">ROUND(60%*N74,2)-N78</f>
        <v>0</v>
      </c>
      <c r="O79" s="46">
        <f t="shared" si="56"/>
        <v>0</v>
      </c>
      <c r="P79" s="46">
        <f t="shared" si="56"/>
        <v>0</v>
      </c>
      <c r="Q79" s="46">
        <f t="shared" si="56"/>
        <v>0</v>
      </c>
      <c r="R79" s="94">
        <f t="shared" ref="R79:V79" si="57">ROUND(60%*R76,2)-R78</f>
        <v>0</v>
      </c>
      <c r="S79" s="94">
        <f t="shared" si="57"/>
        <v>0</v>
      </c>
      <c r="T79" s="94">
        <f t="shared" si="57"/>
        <v>0.02</v>
      </c>
      <c r="U79" s="94">
        <f t="shared" si="57"/>
        <v>0.03</v>
      </c>
      <c r="V79" s="94">
        <f t="shared" si="57"/>
        <v>0.04</v>
      </c>
      <c r="W79" s="94">
        <f>ROUND(60%*W76,2)-W78</f>
        <v>0</v>
      </c>
      <c r="X79" s="46">
        <f t="shared" si="56"/>
        <v>0</v>
      </c>
      <c r="Y79" s="46">
        <f t="shared" si="56"/>
        <v>0</v>
      </c>
    </row>
    <row r="80" spans="4:25" x14ac:dyDescent="0.25">
      <c r="D80" s="23" t="s">
        <v>26</v>
      </c>
      <c r="E80" s="23" t="s">
        <v>208</v>
      </c>
      <c r="F80" s="24" t="s">
        <v>92</v>
      </c>
      <c r="G80" s="25" t="s">
        <v>32</v>
      </c>
      <c r="H80" s="23">
        <v>-1</v>
      </c>
      <c r="I80" s="26" t="s">
        <v>93</v>
      </c>
      <c r="J80" s="26" t="s">
        <v>34</v>
      </c>
      <c r="K80" s="27">
        <f t="shared" si="0"/>
        <v>0.17499999999999996</v>
      </c>
      <c r="L80" s="28" t="s">
        <v>28</v>
      </c>
      <c r="M80" s="29" t="s">
        <v>28</v>
      </c>
      <c r="N80" s="30">
        <v>0.15</v>
      </c>
      <c r="O80" s="31">
        <v>0.15</v>
      </c>
      <c r="P80" s="31">
        <v>0.15</v>
      </c>
      <c r="Q80" s="31">
        <v>0.2</v>
      </c>
      <c r="R80" s="31">
        <v>0.2</v>
      </c>
      <c r="S80" s="31">
        <v>0.2</v>
      </c>
      <c r="T80" s="31">
        <v>0.2</v>
      </c>
      <c r="U80" s="31">
        <v>0.2</v>
      </c>
      <c r="V80" s="31">
        <v>0.2</v>
      </c>
      <c r="W80" s="31">
        <v>0.15</v>
      </c>
      <c r="X80" s="31">
        <v>0.15</v>
      </c>
      <c r="Y80" s="31">
        <v>0.15</v>
      </c>
    </row>
    <row r="81" spans="4:27" x14ac:dyDescent="0.25">
      <c r="D81" s="95" t="s">
        <v>26</v>
      </c>
      <c r="E81" s="95" t="s">
        <v>208</v>
      </c>
      <c r="F81" s="96" t="s">
        <v>28</v>
      </c>
      <c r="G81" s="97" t="s">
        <v>94</v>
      </c>
      <c r="H81" s="95" t="s">
        <v>28</v>
      </c>
      <c r="I81" s="98" t="s">
        <v>28</v>
      </c>
      <c r="J81" s="98" t="s">
        <v>28</v>
      </c>
      <c r="K81" s="99" t="str">
        <f t="shared" si="0"/>
        <v>n/a</v>
      </c>
      <c r="L81" s="98" t="s">
        <v>28</v>
      </c>
      <c r="M81" s="100" t="s">
        <v>28</v>
      </c>
      <c r="N81" s="101" t="s">
        <v>28</v>
      </c>
      <c r="O81" s="99" t="s">
        <v>28</v>
      </c>
      <c r="P81" s="99" t="s">
        <v>28</v>
      </c>
      <c r="Q81" s="99" t="s">
        <v>28</v>
      </c>
      <c r="R81" s="99" t="s">
        <v>28</v>
      </c>
      <c r="S81" s="99" t="s">
        <v>28</v>
      </c>
      <c r="T81" s="99" t="s">
        <v>28</v>
      </c>
      <c r="U81" s="99" t="s">
        <v>28</v>
      </c>
      <c r="V81" s="99" t="s">
        <v>28</v>
      </c>
      <c r="W81" s="99" t="s">
        <v>28</v>
      </c>
      <c r="X81" s="99" t="s">
        <v>28</v>
      </c>
      <c r="Y81" s="99" t="s">
        <v>28</v>
      </c>
    </row>
    <row r="82" spans="4:27" x14ac:dyDescent="0.25">
      <c r="D82" s="102" t="s">
        <v>26</v>
      </c>
      <c r="E82" s="102" t="s">
        <v>208</v>
      </c>
      <c r="F82" s="103" t="s">
        <v>28</v>
      </c>
      <c r="G82" s="104" t="s">
        <v>95</v>
      </c>
      <c r="H82" s="102" t="s">
        <v>28</v>
      </c>
      <c r="I82" s="105" t="s">
        <v>28</v>
      </c>
      <c r="J82" s="105" t="s">
        <v>28</v>
      </c>
      <c r="K82" s="106" t="str">
        <f t="shared" si="0"/>
        <v>n/a</v>
      </c>
      <c r="L82" s="105" t="s">
        <v>28</v>
      </c>
      <c r="M82" s="107" t="s">
        <v>28</v>
      </c>
      <c r="N82" s="108" t="s">
        <v>28</v>
      </c>
      <c r="O82" s="106" t="s">
        <v>28</v>
      </c>
      <c r="P82" s="106" t="s">
        <v>28</v>
      </c>
      <c r="Q82" s="106" t="s">
        <v>28</v>
      </c>
      <c r="R82" s="106" t="s">
        <v>28</v>
      </c>
      <c r="S82" s="106" t="s">
        <v>28</v>
      </c>
      <c r="T82" s="106" t="s">
        <v>28</v>
      </c>
      <c r="U82" s="106" t="s">
        <v>28</v>
      </c>
      <c r="V82" s="106" t="s">
        <v>28</v>
      </c>
      <c r="W82" s="106" t="s">
        <v>28</v>
      </c>
      <c r="X82" s="106" t="s">
        <v>28</v>
      </c>
      <c r="Y82" s="106" t="s">
        <v>28</v>
      </c>
    </row>
    <row r="83" spans="4:27" ht="17.25" customHeight="1" x14ac:dyDescent="0.25">
      <c r="D83" s="23" t="s">
        <v>26</v>
      </c>
      <c r="E83" s="23" t="s">
        <v>208</v>
      </c>
      <c r="F83" s="24" t="s">
        <v>96</v>
      </c>
      <c r="G83" s="25" t="s">
        <v>97</v>
      </c>
      <c r="H83" s="23">
        <v>0</v>
      </c>
      <c r="I83" s="26" t="s">
        <v>98</v>
      </c>
      <c r="J83" s="26" t="s">
        <v>34</v>
      </c>
      <c r="K83" s="27">
        <f t="shared" si="0"/>
        <v>0.59166666666666667</v>
      </c>
      <c r="L83" s="28" t="s">
        <v>28</v>
      </c>
      <c r="M83" s="29" t="s">
        <v>28</v>
      </c>
      <c r="N83" s="30">
        <v>0.5</v>
      </c>
      <c r="O83" s="31">
        <v>0.5</v>
      </c>
      <c r="P83" s="31">
        <v>0.55000000000000004</v>
      </c>
      <c r="Q83" s="31">
        <v>0.65</v>
      </c>
      <c r="R83" s="31">
        <v>0.65</v>
      </c>
      <c r="S83" s="31">
        <v>0.65</v>
      </c>
      <c r="T83" s="31">
        <v>0.65</v>
      </c>
      <c r="U83" s="31">
        <v>0.65</v>
      </c>
      <c r="V83" s="31">
        <v>0.65</v>
      </c>
      <c r="W83" s="31">
        <v>0.6</v>
      </c>
      <c r="X83" s="31">
        <v>0.55000000000000004</v>
      </c>
      <c r="Y83" s="31">
        <v>0.5</v>
      </c>
    </row>
    <row r="84" spans="4:27" ht="17.25" customHeight="1" x14ac:dyDescent="0.25">
      <c r="D84" s="32" t="s">
        <v>26</v>
      </c>
      <c r="E84" s="32" t="s">
        <v>208</v>
      </c>
      <c r="F84" s="33" t="s">
        <v>96</v>
      </c>
      <c r="G84" s="34" t="s">
        <v>97</v>
      </c>
      <c r="H84" s="32">
        <v>0</v>
      </c>
      <c r="I84" s="35" t="s">
        <v>98</v>
      </c>
      <c r="J84" s="35" t="s">
        <v>35</v>
      </c>
      <c r="K84" s="36">
        <f t="shared" si="0"/>
        <v>0.59166666666666667</v>
      </c>
      <c r="L84" s="35" t="s">
        <v>99</v>
      </c>
      <c r="M84" s="37">
        <v>0.17299999999999999</v>
      </c>
      <c r="N84" s="44">
        <f>N83</f>
        <v>0.5</v>
      </c>
      <c r="O84" s="39">
        <f t="shared" ref="O84:Y84" si="58">O83</f>
        <v>0.5</v>
      </c>
      <c r="P84" s="39">
        <f t="shared" si="58"/>
        <v>0.55000000000000004</v>
      </c>
      <c r="Q84" s="39">
        <f t="shared" si="58"/>
        <v>0.65</v>
      </c>
      <c r="R84" s="39">
        <f t="shared" si="58"/>
        <v>0.65</v>
      </c>
      <c r="S84" s="39">
        <f t="shared" si="58"/>
        <v>0.65</v>
      </c>
      <c r="T84" s="39">
        <f t="shared" si="58"/>
        <v>0.65</v>
      </c>
      <c r="U84" s="39">
        <f t="shared" si="58"/>
        <v>0.65</v>
      </c>
      <c r="V84" s="39">
        <f t="shared" si="58"/>
        <v>0.65</v>
      </c>
      <c r="W84" s="39">
        <f t="shared" si="58"/>
        <v>0.6</v>
      </c>
      <c r="X84" s="39">
        <f t="shared" si="58"/>
        <v>0.55000000000000004</v>
      </c>
      <c r="Y84" s="39">
        <f t="shared" si="58"/>
        <v>0.5</v>
      </c>
    </row>
    <row r="85" spans="4:27" ht="17.25" customHeight="1" x14ac:dyDescent="0.25">
      <c r="D85" s="32" t="s">
        <v>26</v>
      </c>
      <c r="E85" s="32" t="s">
        <v>208</v>
      </c>
      <c r="F85" s="33" t="s">
        <v>96</v>
      </c>
      <c r="G85" s="34" t="s">
        <v>97</v>
      </c>
      <c r="H85" s="32">
        <v>0</v>
      </c>
      <c r="I85" s="35" t="s">
        <v>98</v>
      </c>
      <c r="J85" s="35" t="s">
        <v>35</v>
      </c>
      <c r="K85" s="36">
        <f t="shared" si="0"/>
        <v>0.59166666666666667</v>
      </c>
      <c r="L85" s="35" t="s">
        <v>100</v>
      </c>
      <c r="M85" s="109">
        <f>ROUNDUP(1098*1.05,0)</f>
        <v>1153</v>
      </c>
      <c r="N85" s="44">
        <f>N83</f>
        <v>0.5</v>
      </c>
      <c r="O85" s="39">
        <f t="shared" ref="O85:Y85" si="59">O83</f>
        <v>0.5</v>
      </c>
      <c r="P85" s="39">
        <f t="shared" si="59"/>
        <v>0.55000000000000004</v>
      </c>
      <c r="Q85" s="39">
        <f t="shared" si="59"/>
        <v>0.65</v>
      </c>
      <c r="R85" s="39">
        <f t="shared" si="59"/>
        <v>0.65</v>
      </c>
      <c r="S85" s="39">
        <f t="shared" si="59"/>
        <v>0.65</v>
      </c>
      <c r="T85" s="39">
        <f t="shared" si="59"/>
        <v>0.65</v>
      </c>
      <c r="U85" s="39">
        <f t="shared" si="59"/>
        <v>0.65</v>
      </c>
      <c r="V85" s="39">
        <f t="shared" si="59"/>
        <v>0.65</v>
      </c>
      <c r="W85" s="39">
        <f t="shared" si="59"/>
        <v>0.6</v>
      </c>
      <c r="X85" s="39">
        <f t="shared" si="59"/>
        <v>0.55000000000000004</v>
      </c>
      <c r="Y85" s="39">
        <f t="shared" si="59"/>
        <v>0.5</v>
      </c>
      <c r="Z85" s="150"/>
    </row>
    <row r="86" spans="4:27" ht="17.25" customHeight="1" x14ac:dyDescent="0.25">
      <c r="D86" s="32" t="s">
        <v>26</v>
      </c>
      <c r="E86" s="32" t="s">
        <v>208</v>
      </c>
      <c r="F86" s="33" t="s">
        <v>96</v>
      </c>
      <c r="G86" s="34" t="s">
        <v>97</v>
      </c>
      <c r="H86" s="32">
        <v>0</v>
      </c>
      <c r="I86" s="35" t="s">
        <v>98</v>
      </c>
      <c r="J86" s="35" t="s">
        <v>35</v>
      </c>
      <c r="K86" s="36">
        <f t="shared" si="0"/>
        <v>0.59166666666666667</v>
      </c>
      <c r="L86" s="35" t="s">
        <v>101</v>
      </c>
      <c r="M86" s="37">
        <v>0.04</v>
      </c>
      <c r="N86" s="44">
        <f>N83</f>
        <v>0.5</v>
      </c>
      <c r="O86" s="39">
        <f t="shared" ref="O86:Y86" si="60">O83</f>
        <v>0.5</v>
      </c>
      <c r="P86" s="39">
        <f t="shared" si="60"/>
        <v>0.55000000000000004</v>
      </c>
      <c r="Q86" s="39">
        <f t="shared" si="60"/>
        <v>0.65</v>
      </c>
      <c r="R86" s="39">
        <f t="shared" si="60"/>
        <v>0.65</v>
      </c>
      <c r="S86" s="39">
        <f t="shared" si="60"/>
        <v>0.65</v>
      </c>
      <c r="T86" s="39">
        <f t="shared" si="60"/>
        <v>0.65</v>
      </c>
      <c r="U86" s="39">
        <f t="shared" si="60"/>
        <v>0.65</v>
      </c>
      <c r="V86" s="39">
        <f t="shared" si="60"/>
        <v>0.65</v>
      </c>
      <c r="W86" s="39">
        <f t="shared" si="60"/>
        <v>0.6</v>
      </c>
      <c r="X86" s="39">
        <f t="shared" si="60"/>
        <v>0.55000000000000004</v>
      </c>
      <c r="Y86" s="39">
        <f t="shared" si="60"/>
        <v>0.5</v>
      </c>
      <c r="Z86" s="150"/>
    </row>
    <row r="87" spans="4:27" ht="17.25" customHeight="1" x14ac:dyDescent="0.25">
      <c r="D87" s="32" t="s">
        <v>26</v>
      </c>
      <c r="E87" s="32" t="s">
        <v>208</v>
      </c>
      <c r="F87" s="33" t="s">
        <v>96</v>
      </c>
      <c r="G87" s="34" t="s">
        <v>97</v>
      </c>
      <c r="H87" s="32">
        <v>0</v>
      </c>
      <c r="I87" s="35" t="s">
        <v>98</v>
      </c>
      <c r="J87" s="35" t="s">
        <v>35</v>
      </c>
      <c r="K87" s="36">
        <f t="shared" si="0"/>
        <v>0.59166666666666667</v>
      </c>
      <c r="L87" s="35" t="s">
        <v>102</v>
      </c>
      <c r="M87" s="37">
        <v>0.4</v>
      </c>
      <c r="N87" s="44">
        <f>N83</f>
        <v>0.5</v>
      </c>
      <c r="O87" s="39">
        <f t="shared" ref="O87:Y87" si="61">O83</f>
        <v>0.5</v>
      </c>
      <c r="P87" s="39">
        <f t="shared" si="61"/>
        <v>0.55000000000000004</v>
      </c>
      <c r="Q87" s="39">
        <f t="shared" si="61"/>
        <v>0.65</v>
      </c>
      <c r="R87" s="39">
        <f t="shared" si="61"/>
        <v>0.65</v>
      </c>
      <c r="S87" s="39">
        <f t="shared" si="61"/>
        <v>0.65</v>
      </c>
      <c r="T87" s="39">
        <f t="shared" si="61"/>
        <v>0.65</v>
      </c>
      <c r="U87" s="39">
        <f t="shared" si="61"/>
        <v>0.65</v>
      </c>
      <c r="V87" s="39">
        <f t="shared" si="61"/>
        <v>0.65</v>
      </c>
      <c r="W87" s="39">
        <f t="shared" si="61"/>
        <v>0.6</v>
      </c>
      <c r="X87" s="39">
        <f t="shared" si="61"/>
        <v>0.55000000000000004</v>
      </c>
      <c r="Y87" s="39">
        <f t="shared" si="61"/>
        <v>0.5</v>
      </c>
      <c r="Z87" s="150"/>
    </row>
    <row r="88" spans="4:27" ht="17.25" customHeight="1" x14ac:dyDescent="0.25">
      <c r="D88" s="23" t="s">
        <v>26</v>
      </c>
      <c r="E88" s="23" t="s">
        <v>208</v>
      </c>
      <c r="F88" s="24" t="s">
        <v>96</v>
      </c>
      <c r="G88" s="25" t="s">
        <v>97</v>
      </c>
      <c r="H88" s="23">
        <v>0</v>
      </c>
      <c r="I88" s="26" t="s">
        <v>103</v>
      </c>
      <c r="J88" s="26" t="s">
        <v>34</v>
      </c>
      <c r="K88" s="27">
        <f t="shared" si="0"/>
        <v>0.40833333333333338</v>
      </c>
      <c r="L88" s="28" t="s">
        <v>28</v>
      </c>
      <c r="M88" s="29" t="s">
        <v>28</v>
      </c>
      <c r="N88" s="42">
        <f>1-N83</f>
        <v>0.5</v>
      </c>
      <c r="O88" s="43">
        <f t="shared" ref="O88:Y88" si="62">1-O83</f>
        <v>0.5</v>
      </c>
      <c r="P88" s="43">
        <f t="shared" si="62"/>
        <v>0.44999999999999996</v>
      </c>
      <c r="Q88" s="43">
        <f t="shared" si="62"/>
        <v>0.35</v>
      </c>
      <c r="R88" s="43">
        <f t="shared" si="62"/>
        <v>0.35</v>
      </c>
      <c r="S88" s="43">
        <f t="shared" si="62"/>
        <v>0.35</v>
      </c>
      <c r="T88" s="43">
        <f t="shared" si="62"/>
        <v>0.35</v>
      </c>
      <c r="U88" s="43">
        <f t="shared" si="62"/>
        <v>0.35</v>
      </c>
      <c r="V88" s="43">
        <f t="shared" si="62"/>
        <v>0.35</v>
      </c>
      <c r="W88" s="43">
        <f t="shared" si="62"/>
        <v>0.4</v>
      </c>
      <c r="X88" s="43">
        <f t="shared" si="62"/>
        <v>0.44999999999999996</v>
      </c>
      <c r="Y88" s="43">
        <f t="shared" si="62"/>
        <v>0.5</v>
      </c>
    </row>
    <row r="89" spans="4:27" ht="17.25" customHeight="1" x14ac:dyDescent="0.25">
      <c r="D89" s="32" t="s">
        <v>26</v>
      </c>
      <c r="E89" s="32" t="s">
        <v>208</v>
      </c>
      <c r="F89" s="33" t="s">
        <v>96</v>
      </c>
      <c r="G89" s="34" t="s">
        <v>97</v>
      </c>
      <c r="H89" s="32">
        <v>0</v>
      </c>
      <c r="I89" s="35" t="s">
        <v>103</v>
      </c>
      <c r="J89" s="35" t="s">
        <v>35</v>
      </c>
      <c r="K89" s="36">
        <f t="shared" si="0"/>
        <v>0.40833333333333338</v>
      </c>
      <c r="L89" s="35" t="s">
        <v>99</v>
      </c>
      <c r="M89" s="37">
        <v>0.17299999999999999</v>
      </c>
      <c r="N89" s="44">
        <f>N88</f>
        <v>0.5</v>
      </c>
      <c r="O89" s="39">
        <f t="shared" ref="O89:Y89" si="63">O88</f>
        <v>0.5</v>
      </c>
      <c r="P89" s="39">
        <f t="shared" si="63"/>
        <v>0.44999999999999996</v>
      </c>
      <c r="Q89" s="39">
        <f t="shared" si="63"/>
        <v>0.35</v>
      </c>
      <c r="R89" s="39">
        <f t="shared" si="63"/>
        <v>0.35</v>
      </c>
      <c r="S89" s="39">
        <f t="shared" si="63"/>
        <v>0.35</v>
      </c>
      <c r="T89" s="39">
        <f t="shared" si="63"/>
        <v>0.35</v>
      </c>
      <c r="U89" s="39">
        <f t="shared" si="63"/>
        <v>0.35</v>
      </c>
      <c r="V89" s="39">
        <f t="shared" si="63"/>
        <v>0.35</v>
      </c>
      <c r="W89" s="39">
        <f t="shared" si="63"/>
        <v>0.4</v>
      </c>
      <c r="X89" s="39">
        <f t="shared" si="63"/>
        <v>0.44999999999999996</v>
      </c>
      <c r="Y89" s="39">
        <f t="shared" si="63"/>
        <v>0.5</v>
      </c>
    </row>
    <row r="90" spans="4:27" ht="17.25" customHeight="1" x14ac:dyDescent="0.25">
      <c r="D90" s="32" t="s">
        <v>26</v>
      </c>
      <c r="E90" s="32" t="s">
        <v>208</v>
      </c>
      <c r="F90" s="33" t="s">
        <v>96</v>
      </c>
      <c r="G90" s="34" t="s">
        <v>97</v>
      </c>
      <c r="H90" s="32">
        <v>0</v>
      </c>
      <c r="I90" s="35" t="s">
        <v>103</v>
      </c>
      <c r="J90" s="35" t="s">
        <v>35</v>
      </c>
      <c r="K90" s="36">
        <f t="shared" si="0"/>
        <v>0.40833333333333338</v>
      </c>
      <c r="L90" s="35" t="s">
        <v>100</v>
      </c>
      <c r="M90" s="109">
        <f>ROUNDUP(1098*1.05,0)</f>
        <v>1153</v>
      </c>
      <c r="N90" s="44">
        <f>N88</f>
        <v>0.5</v>
      </c>
      <c r="O90" s="39">
        <f t="shared" ref="O90:Y90" si="64">O88</f>
        <v>0.5</v>
      </c>
      <c r="P90" s="39">
        <f t="shared" si="64"/>
        <v>0.44999999999999996</v>
      </c>
      <c r="Q90" s="39">
        <f t="shared" si="64"/>
        <v>0.35</v>
      </c>
      <c r="R90" s="39">
        <f t="shared" si="64"/>
        <v>0.35</v>
      </c>
      <c r="S90" s="39">
        <f t="shared" si="64"/>
        <v>0.35</v>
      </c>
      <c r="T90" s="39">
        <f t="shared" si="64"/>
        <v>0.35</v>
      </c>
      <c r="U90" s="39">
        <f t="shared" si="64"/>
        <v>0.35</v>
      </c>
      <c r="V90" s="39">
        <f t="shared" si="64"/>
        <v>0.35</v>
      </c>
      <c r="W90" s="39">
        <f t="shared" si="64"/>
        <v>0.4</v>
      </c>
      <c r="X90" s="39">
        <f t="shared" si="64"/>
        <v>0.44999999999999996</v>
      </c>
      <c r="Y90" s="39">
        <f t="shared" si="64"/>
        <v>0.5</v>
      </c>
    </row>
    <row r="91" spans="4:27" ht="17.25" customHeight="1" x14ac:dyDescent="0.25">
      <c r="D91" s="32" t="s">
        <v>26</v>
      </c>
      <c r="E91" s="32" t="s">
        <v>208</v>
      </c>
      <c r="F91" s="33" t="s">
        <v>96</v>
      </c>
      <c r="G91" s="34" t="s">
        <v>97</v>
      </c>
      <c r="H91" s="32">
        <v>0</v>
      </c>
      <c r="I91" s="35" t="s">
        <v>103</v>
      </c>
      <c r="J91" s="35" t="s">
        <v>35</v>
      </c>
      <c r="K91" s="36">
        <f t="shared" si="0"/>
        <v>0.40833333333333338</v>
      </c>
      <c r="L91" s="35" t="s">
        <v>101</v>
      </c>
      <c r="M91" s="37">
        <v>0.04</v>
      </c>
      <c r="N91" s="44">
        <f>N88</f>
        <v>0.5</v>
      </c>
      <c r="O91" s="39">
        <f t="shared" ref="O91:Y91" si="65">O88</f>
        <v>0.5</v>
      </c>
      <c r="P91" s="39">
        <f t="shared" si="65"/>
        <v>0.44999999999999996</v>
      </c>
      <c r="Q91" s="39">
        <f t="shared" si="65"/>
        <v>0.35</v>
      </c>
      <c r="R91" s="39">
        <f t="shared" si="65"/>
        <v>0.35</v>
      </c>
      <c r="S91" s="39">
        <f t="shared" si="65"/>
        <v>0.35</v>
      </c>
      <c r="T91" s="39">
        <f t="shared" si="65"/>
        <v>0.35</v>
      </c>
      <c r="U91" s="39">
        <f t="shared" si="65"/>
        <v>0.35</v>
      </c>
      <c r="V91" s="39">
        <f t="shared" si="65"/>
        <v>0.35</v>
      </c>
      <c r="W91" s="39">
        <f t="shared" si="65"/>
        <v>0.4</v>
      </c>
      <c r="X91" s="39">
        <f t="shared" si="65"/>
        <v>0.44999999999999996</v>
      </c>
      <c r="Y91" s="39">
        <f t="shared" si="65"/>
        <v>0.5</v>
      </c>
    </row>
    <row r="92" spans="4:27" ht="17.25" customHeight="1" x14ac:dyDescent="0.25">
      <c r="D92" s="102" t="s">
        <v>26</v>
      </c>
      <c r="E92" s="102" t="s">
        <v>208</v>
      </c>
      <c r="F92" s="103" t="s">
        <v>28</v>
      </c>
      <c r="G92" s="104" t="s">
        <v>104</v>
      </c>
      <c r="H92" s="102" t="s">
        <v>28</v>
      </c>
      <c r="I92" s="105" t="s">
        <v>28</v>
      </c>
      <c r="J92" s="105" t="s">
        <v>28</v>
      </c>
      <c r="K92" s="106" t="str">
        <f t="shared" si="0"/>
        <v>n/a</v>
      </c>
      <c r="L92" s="105" t="s">
        <v>28</v>
      </c>
      <c r="M92" s="107" t="s">
        <v>28</v>
      </c>
      <c r="N92" s="108" t="s">
        <v>28</v>
      </c>
      <c r="O92" s="106" t="s">
        <v>28</v>
      </c>
      <c r="P92" s="106" t="s">
        <v>28</v>
      </c>
      <c r="Q92" s="106" t="s">
        <v>28</v>
      </c>
      <c r="R92" s="106" t="s">
        <v>28</v>
      </c>
      <c r="S92" s="106" t="s">
        <v>28</v>
      </c>
      <c r="T92" s="106" t="s">
        <v>28</v>
      </c>
      <c r="U92" s="106" t="s">
        <v>28</v>
      </c>
      <c r="V92" s="106" t="s">
        <v>28</v>
      </c>
      <c r="W92" s="106" t="s">
        <v>28</v>
      </c>
      <c r="X92" s="106" t="s">
        <v>28</v>
      </c>
      <c r="Y92" s="106" t="s">
        <v>28</v>
      </c>
    </row>
    <row r="93" spans="4:27" ht="17.25" customHeight="1" x14ac:dyDescent="0.25">
      <c r="D93" s="23" t="s">
        <v>26</v>
      </c>
      <c r="E93" s="23" t="s">
        <v>208</v>
      </c>
      <c r="F93" s="24" t="s">
        <v>105</v>
      </c>
      <c r="G93" s="25" t="s">
        <v>97</v>
      </c>
      <c r="H93" s="23">
        <v>0</v>
      </c>
      <c r="I93" s="26" t="s">
        <v>106</v>
      </c>
      <c r="J93" s="26" t="s">
        <v>34</v>
      </c>
      <c r="K93" s="27">
        <f t="shared" si="0"/>
        <v>1</v>
      </c>
      <c r="L93" s="28" t="s">
        <v>28</v>
      </c>
      <c r="M93" s="29" t="s">
        <v>28</v>
      </c>
      <c r="N93" s="30">
        <v>1</v>
      </c>
      <c r="O93" s="31">
        <v>1</v>
      </c>
      <c r="P93" s="31">
        <v>1</v>
      </c>
      <c r="Q93" s="31">
        <v>1</v>
      </c>
      <c r="R93" s="31">
        <v>1</v>
      </c>
      <c r="S93" s="31">
        <v>1</v>
      </c>
      <c r="T93" s="31">
        <v>1</v>
      </c>
      <c r="U93" s="31">
        <v>1</v>
      </c>
      <c r="V93" s="31">
        <v>1</v>
      </c>
      <c r="W93" s="31">
        <v>1</v>
      </c>
      <c r="X93" s="31">
        <v>1</v>
      </c>
      <c r="Y93" s="31">
        <v>1</v>
      </c>
    </row>
    <row r="94" spans="4:27" ht="17.25" customHeight="1" x14ac:dyDescent="0.25">
      <c r="D94" s="23" t="s">
        <v>26</v>
      </c>
      <c r="E94" s="23" t="s">
        <v>208</v>
      </c>
      <c r="F94" s="24" t="s">
        <v>107</v>
      </c>
      <c r="G94" s="25" t="s">
        <v>97</v>
      </c>
      <c r="H94" s="23">
        <v>0</v>
      </c>
      <c r="I94" s="26" t="s">
        <v>108</v>
      </c>
      <c r="J94" s="26" t="s">
        <v>34</v>
      </c>
      <c r="K94" s="27">
        <f t="shared" si="0"/>
        <v>1</v>
      </c>
      <c r="L94" s="26" t="s">
        <v>28</v>
      </c>
      <c r="M94" s="72" t="s">
        <v>28</v>
      </c>
      <c r="N94" s="30">
        <v>1</v>
      </c>
      <c r="O94" s="31">
        <v>1</v>
      </c>
      <c r="P94" s="31">
        <v>1</v>
      </c>
      <c r="Q94" s="31">
        <v>1</v>
      </c>
      <c r="R94" s="31">
        <v>1</v>
      </c>
      <c r="S94" s="31">
        <v>1</v>
      </c>
      <c r="T94" s="31">
        <v>1</v>
      </c>
      <c r="U94" s="31">
        <v>1</v>
      </c>
      <c r="V94" s="31">
        <v>1</v>
      </c>
      <c r="W94" s="31">
        <v>1</v>
      </c>
      <c r="X94" s="31">
        <v>1</v>
      </c>
      <c r="Y94" s="31">
        <v>1</v>
      </c>
      <c r="AA94" s="111"/>
    </row>
    <row r="95" spans="4:27" ht="17.25" customHeight="1" x14ac:dyDescent="0.25">
      <c r="D95" s="23" t="s">
        <v>26</v>
      </c>
      <c r="E95" s="23" t="s">
        <v>208</v>
      </c>
      <c r="F95" s="24" t="s">
        <v>109</v>
      </c>
      <c r="G95" s="25" t="s">
        <v>97</v>
      </c>
      <c r="H95" s="23">
        <v>1</v>
      </c>
      <c r="I95" s="26" t="s">
        <v>110</v>
      </c>
      <c r="J95" s="26" t="s">
        <v>34</v>
      </c>
      <c r="K95" s="27">
        <f t="shared" si="0"/>
        <v>1.800833333333334</v>
      </c>
      <c r="L95" s="28" t="s">
        <v>28</v>
      </c>
      <c r="M95" s="29" t="s">
        <v>28</v>
      </c>
      <c r="N95" s="30">
        <f>IFERROR((2.1-N83)/$N$83*N83,210%)</f>
        <v>1.6</v>
      </c>
      <c r="O95" s="31">
        <f>IFERROR((2.1-O83)/$N$83*O83,210%)+3%</f>
        <v>1.6300000000000001</v>
      </c>
      <c r="P95" s="31">
        <f>IFERROR((2.1-P83)/$N$83*P83,210%)-5%</f>
        <v>1.6550000000000002</v>
      </c>
      <c r="Q95" s="31">
        <f>IFERROR((2.1-Q83)/$N$83*Q83,210%)-5%</f>
        <v>1.8350000000000002</v>
      </c>
      <c r="R95" s="31">
        <f>IFERROR((2.1-R83)/$N$83*R83,210%)</f>
        <v>1.8850000000000002</v>
      </c>
      <c r="S95" s="31">
        <f>IFERROR((2.1-S83)/$N$83*S83,210%)+2%</f>
        <v>1.9050000000000002</v>
      </c>
      <c r="T95" s="31">
        <f>IFERROR((2.1-T83)/$N$83*T83,210%)+5%</f>
        <v>1.9350000000000003</v>
      </c>
      <c r="U95" s="31">
        <f>IFERROR((2.1-U83)/$N$83*U83,210%)+7%</f>
        <v>1.9550000000000003</v>
      </c>
      <c r="V95" s="31">
        <f>IFERROR((2.1-V83)/$N$83*V83,210%)+15%</f>
        <v>2.0350000000000001</v>
      </c>
      <c r="W95" s="31">
        <f>IFERROR((2.1-W83)/N83*W83,210%)+7%</f>
        <v>1.8699999999999999</v>
      </c>
      <c r="X95" s="31">
        <f>IFERROR((2.1-X83)/N83*X83,210%)</f>
        <v>1.7050000000000003</v>
      </c>
      <c r="Y95" s="31">
        <f>IFERROR((2.1-Y83)/N83*Y83,210%)</f>
        <v>1.6</v>
      </c>
    </row>
    <row r="96" spans="4:27" ht="17.25" customHeight="1" x14ac:dyDescent="0.25">
      <c r="D96" s="32" t="s">
        <v>26</v>
      </c>
      <c r="E96" s="32" t="s">
        <v>208</v>
      </c>
      <c r="F96" s="33" t="s">
        <v>109</v>
      </c>
      <c r="G96" s="34" t="s">
        <v>97</v>
      </c>
      <c r="H96" s="32">
        <v>1</v>
      </c>
      <c r="I96" s="35" t="s">
        <v>110</v>
      </c>
      <c r="J96" s="35" t="s">
        <v>35</v>
      </c>
      <c r="K96" s="36">
        <f t="shared" si="0"/>
        <v>1.2016666666666669</v>
      </c>
      <c r="L96" s="35" t="s">
        <v>102</v>
      </c>
      <c r="M96" s="37">
        <v>0.4</v>
      </c>
      <c r="N96" s="44">
        <f>ROUND(N95*2/3,2)</f>
        <v>1.07</v>
      </c>
      <c r="O96" s="39">
        <f t="shared" ref="O96:Y96" si="66">ROUND(O95*2/3,2)</f>
        <v>1.0900000000000001</v>
      </c>
      <c r="P96" s="39">
        <f t="shared" si="66"/>
        <v>1.1000000000000001</v>
      </c>
      <c r="Q96" s="39">
        <f t="shared" si="66"/>
        <v>1.22</v>
      </c>
      <c r="R96" s="39">
        <f t="shared" si="66"/>
        <v>1.26</v>
      </c>
      <c r="S96" s="39">
        <f t="shared" si="66"/>
        <v>1.27</v>
      </c>
      <c r="T96" s="39">
        <f t="shared" si="66"/>
        <v>1.29</v>
      </c>
      <c r="U96" s="39">
        <f t="shared" si="66"/>
        <v>1.3</v>
      </c>
      <c r="V96" s="39">
        <f t="shared" si="66"/>
        <v>1.36</v>
      </c>
      <c r="W96" s="39">
        <f t="shared" si="66"/>
        <v>1.25</v>
      </c>
      <c r="X96" s="39">
        <f t="shared" si="66"/>
        <v>1.1399999999999999</v>
      </c>
      <c r="Y96" s="39">
        <f t="shared" si="66"/>
        <v>1.07</v>
      </c>
    </row>
    <row r="97" spans="4:26" x14ac:dyDescent="0.25">
      <c r="D97" s="23" t="s">
        <v>26</v>
      </c>
      <c r="E97" s="23" t="s">
        <v>208</v>
      </c>
      <c r="F97" s="24" t="s">
        <v>111</v>
      </c>
      <c r="G97" s="25" t="s">
        <v>97</v>
      </c>
      <c r="H97" s="23">
        <v>10</v>
      </c>
      <c r="I97" s="26" t="s">
        <v>112</v>
      </c>
      <c r="J97" s="26" t="s">
        <v>34</v>
      </c>
      <c r="K97" s="27">
        <f t="shared" si="0"/>
        <v>0.90083333333333337</v>
      </c>
      <c r="L97" s="28" t="s">
        <v>28</v>
      </c>
      <c r="M97" s="29" t="s">
        <v>28</v>
      </c>
      <c r="N97" s="42">
        <f>1-SUM(N59,N67,N75)</f>
        <v>0.8</v>
      </c>
      <c r="O97" s="43">
        <f t="shared" ref="O97:Y97" si="67">1-SUM(O59,O67,O75)</f>
        <v>0.8</v>
      </c>
      <c r="P97" s="43">
        <f t="shared" si="67"/>
        <v>0.8</v>
      </c>
      <c r="Q97" s="43">
        <f t="shared" si="67"/>
        <v>0.81</v>
      </c>
      <c r="R97" s="43">
        <f t="shared" si="67"/>
        <v>0.81</v>
      </c>
      <c r="S97" s="43">
        <f t="shared" si="67"/>
        <v>0.79</v>
      </c>
      <c r="T97" s="43">
        <f t="shared" si="67"/>
        <v>1</v>
      </c>
      <c r="U97" s="43">
        <f t="shared" si="67"/>
        <v>1</v>
      </c>
      <c r="V97" s="43">
        <f t="shared" si="67"/>
        <v>1</v>
      </c>
      <c r="W97" s="43">
        <f t="shared" si="67"/>
        <v>1</v>
      </c>
      <c r="X97" s="43">
        <f t="shared" si="67"/>
        <v>1</v>
      </c>
      <c r="Y97" s="43">
        <f t="shared" si="67"/>
        <v>1</v>
      </c>
    </row>
    <row r="98" spans="4:26" ht="16.5" customHeight="1" x14ac:dyDescent="0.25">
      <c r="D98" s="32" t="s">
        <v>26</v>
      </c>
      <c r="E98" s="32" t="s">
        <v>208</v>
      </c>
      <c r="F98" s="33" t="s">
        <v>111</v>
      </c>
      <c r="G98" s="34" t="s">
        <v>97</v>
      </c>
      <c r="H98" s="32">
        <v>10</v>
      </c>
      <c r="I98" s="35" t="s">
        <v>112</v>
      </c>
      <c r="J98" s="35" t="s">
        <v>35</v>
      </c>
      <c r="K98" s="36">
        <f t="shared" si="0"/>
        <v>4.5166666666666662E-3</v>
      </c>
      <c r="L98" s="35" t="s">
        <v>36</v>
      </c>
      <c r="M98" s="37">
        <f>10*(5*6)/10^3</f>
        <v>0.3</v>
      </c>
      <c r="N98" s="38">
        <f>ROUND(0.5%*N97,4)</f>
        <v>4.0000000000000001E-3</v>
      </c>
      <c r="O98" s="39">
        <f t="shared" ref="O98:Y98" si="68">ROUND(0.5%*O97,4)</f>
        <v>4.0000000000000001E-3</v>
      </c>
      <c r="P98" s="39">
        <f t="shared" si="68"/>
        <v>4.0000000000000001E-3</v>
      </c>
      <c r="Q98" s="39">
        <f t="shared" si="68"/>
        <v>4.1000000000000003E-3</v>
      </c>
      <c r="R98" s="39">
        <f t="shared" si="68"/>
        <v>4.1000000000000003E-3</v>
      </c>
      <c r="S98" s="39">
        <f t="shared" si="68"/>
        <v>4.0000000000000001E-3</v>
      </c>
      <c r="T98" s="39">
        <f t="shared" si="68"/>
        <v>5.0000000000000001E-3</v>
      </c>
      <c r="U98" s="39">
        <f t="shared" si="68"/>
        <v>5.0000000000000001E-3</v>
      </c>
      <c r="V98" s="39">
        <f t="shared" si="68"/>
        <v>5.0000000000000001E-3</v>
      </c>
      <c r="W98" s="39">
        <f t="shared" si="68"/>
        <v>5.0000000000000001E-3</v>
      </c>
      <c r="X98" s="39">
        <f t="shared" si="68"/>
        <v>5.0000000000000001E-3</v>
      </c>
      <c r="Y98" s="39">
        <f t="shared" si="68"/>
        <v>5.0000000000000001E-3</v>
      </c>
    </row>
    <row r="99" spans="4:26" ht="16.5" customHeight="1" x14ac:dyDescent="0.25">
      <c r="D99" s="32" t="s">
        <v>26</v>
      </c>
      <c r="E99" s="32" t="s">
        <v>208</v>
      </c>
      <c r="F99" s="33" t="s">
        <v>111</v>
      </c>
      <c r="G99" s="34" t="s">
        <v>97</v>
      </c>
      <c r="H99" s="32">
        <v>10</v>
      </c>
      <c r="I99" s="35" t="s">
        <v>112</v>
      </c>
      <c r="J99" s="35" t="s">
        <v>35</v>
      </c>
      <c r="K99" s="36">
        <f t="shared" si="0"/>
        <v>0.56083333333333341</v>
      </c>
      <c r="L99" s="35" t="s">
        <v>37</v>
      </c>
      <c r="M99" s="37">
        <v>4.5</v>
      </c>
      <c r="N99" s="40">
        <f>ROUND($N$42*N97,2)</f>
        <v>0.16</v>
      </c>
      <c r="O99" s="41">
        <f>ROUND($O$42*O97,2)</f>
        <v>0.24</v>
      </c>
      <c r="P99" s="41">
        <f>ROUND($P$42*P97,2)</f>
        <v>0.32</v>
      </c>
      <c r="Q99" s="41">
        <f>ROUND($Q$42*Q97,2)</f>
        <v>0.41</v>
      </c>
      <c r="R99" s="41">
        <f>ROUND($R$42*R97,2)</f>
        <v>0.56999999999999995</v>
      </c>
      <c r="S99" s="41">
        <f>ROUND($S$42*S97,2)</f>
        <v>0.63</v>
      </c>
      <c r="T99" s="41">
        <f>ROUND($T$42*T97,2)</f>
        <v>0.9</v>
      </c>
      <c r="U99" s="41">
        <f>ROUND($U$42*U97,2)</f>
        <v>0.9</v>
      </c>
      <c r="V99" s="41">
        <f>ROUND($V$42*V97,2)</f>
        <v>0.9</v>
      </c>
      <c r="W99" s="41">
        <f>ROUND(W42*W97,2)</f>
        <v>0.7</v>
      </c>
      <c r="X99" s="41">
        <f>ROUND(X42*X97,2)</f>
        <v>0.6</v>
      </c>
      <c r="Y99" s="41">
        <f>ROUND(Y42*Y97,2)</f>
        <v>0.4</v>
      </c>
    </row>
    <row r="100" spans="4:26" ht="17.25" customHeight="1" x14ac:dyDescent="0.25">
      <c r="D100" s="32" t="s">
        <v>26</v>
      </c>
      <c r="E100" s="32" t="s">
        <v>208</v>
      </c>
      <c r="F100" s="33" t="s">
        <v>111</v>
      </c>
      <c r="G100" s="34" t="s">
        <v>97</v>
      </c>
      <c r="H100" s="32">
        <v>10</v>
      </c>
      <c r="I100" s="35" t="s">
        <v>112</v>
      </c>
      <c r="J100" s="35" t="s">
        <v>35</v>
      </c>
      <c r="K100" s="36">
        <f t="shared" si="0"/>
        <v>0.33548333333333336</v>
      </c>
      <c r="L100" s="35" t="s">
        <v>38</v>
      </c>
      <c r="M100" s="37">
        <v>4.5</v>
      </c>
      <c r="N100" s="40">
        <f>N97-SUM(N98:N99)</f>
        <v>0.63600000000000001</v>
      </c>
      <c r="O100" s="41">
        <f t="shared" ref="O100" si="69">O97-SUM(O98:O99)</f>
        <v>0.55600000000000005</v>
      </c>
      <c r="P100" s="41">
        <f t="shared" ref="P100:Y100" si="70">P97-SUM(P98:P99)</f>
        <v>0.47600000000000003</v>
      </c>
      <c r="Q100" s="41">
        <f t="shared" si="70"/>
        <v>0.39590000000000009</v>
      </c>
      <c r="R100" s="41">
        <f t="shared" si="70"/>
        <v>0.23590000000000011</v>
      </c>
      <c r="S100" s="41">
        <f t="shared" si="70"/>
        <v>0.15600000000000003</v>
      </c>
      <c r="T100" s="41">
        <f t="shared" si="70"/>
        <v>9.4999999999999973E-2</v>
      </c>
      <c r="U100" s="41">
        <f t="shared" si="70"/>
        <v>9.4999999999999973E-2</v>
      </c>
      <c r="V100" s="41">
        <f t="shared" si="70"/>
        <v>9.4999999999999973E-2</v>
      </c>
      <c r="W100" s="41">
        <f t="shared" si="70"/>
        <v>0.29500000000000004</v>
      </c>
      <c r="X100" s="41">
        <f t="shared" si="70"/>
        <v>0.39500000000000002</v>
      </c>
      <c r="Y100" s="41">
        <f t="shared" si="70"/>
        <v>0.59499999999999997</v>
      </c>
    </row>
    <row r="101" spans="4:26" ht="16.5" customHeight="1" x14ac:dyDescent="0.25">
      <c r="D101" s="23" t="s">
        <v>26</v>
      </c>
      <c r="E101" s="23" t="s">
        <v>208</v>
      </c>
      <c r="F101" s="24" t="s">
        <v>113</v>
      </c>
      <c r="G101" s="25" t="s">
        <v>97</v>
      </c>
      <c r="H101" s="23">
        <v>25</v>
      </c>
      <c r="I101" s="26" t="s">
        <v>114</v>
      </c>
      <c r="J101" s="26" t="s">
        <v>34</v>
      </c>
      <c r="K101" s="27">
        <f t="shared" si="0"/>
        <v>0.26250000000000007</v>
      </c>
      <c r="L101" s="28" t="s">
        <v>28</v>
      </c>
      <c r="M101" s="29" t="s">
        <v>28</v>
      </c>
      <c r="N101" s="30">
        <v>0.2</v>
      </c>
      <c r="O101" s="31">
        <v>0.2</v>
      </c>
      <c r="P101" s="31">
        <v>0.2</v>
      </c>
      <c r="Q101" s="31">
        <v>0.3</v>
      </c>
      <c r="R101" s="31">
        <v>0.3</v>
      </c>
      <c r="S101" s="31">
        <v>0.3</v>
      </c>
      <c r="T101" s="31">
        <v>0.35</v>
      </c>
      <c r="U101" s="31">
        <v>0.35</v>
      </c>
      <c r="V101" s="31">
        <v>0.35</v>
      </c>
      <c r="W101" s="31">
        <v>0.2</v>
      </c>
      <c r="X101" s="31">
        <v>0.2</v>
      </c>
      <c r="Y101" s="31">
        <v>0.2</v>
      </c>
    </row>
    <row r="102" spans="4:26" ht="16.5" customHeight="1" x14ac:dyDescent="0.25">
      <c r="D102" s="32" t="s">
        <v>26</v>
      </c>
      <c r="E102" s="32" t="s">
        <v>208</v>
      </c>
      <c r="F102" s="33" t="s">
        <v>113</v>
      </c>
      <c r="G102" s="34" t="s">
        <v>97</v>
      </c>
      <c r="H102" s="32">
        <v>25</v>
      </c>
      <c r="I102" s="35" t="s">
        <v>114</v>
      </c>
      <c r="J102" s="35" t="s">
        <v>35</v>
      </c>
      <c r="K102" s="36">
        <f t="shared" si="0"/>
        <v>0.26250000000000007</v>
      </c>
      <c r="L102" s="35" t="s">
        <v>99</v>
      </c>
      <c r="M102" s="37">
        <v>0.17299999999999999</v>
      </c>
      <c r="N102" s="44">
        <f>N101</f>
        <v>0.2</v>
      </c>
      <c r="O102" s="39">
        <f t="shared" ref="O102:Y102" si="71">O101</f>
        <v>0.2</v>
      </c>
      <c r="P102" s="39">
        <f t="shared" si="71"/>
        <v>0.2</v>
      </c>
      <c r="Q102" s="39">
        <f t="shared" si="71"/>
        <v>0.3</v>
      </c>
      <c r="R102" s="39">
        <f t="shared" si="71"/>
        <v>0.3</v>
      </c>
      <c r="S102" s="39">
        <f t="shared" si="71"/>
        <v>0.3</v>
      </c>
      <c r="T102" s="39">
        <f t="shared" si="71"/>
        <v>0.35</v>
      </c>
      <c r="U102" s="39">
        <f t="shared" si="71"/>
        <v>0.35</v>
      </c>
      <c r="V102" s="39">
        <f t="shared" si="71"/>
        <v>0.35</v>
      </c>
      <c r="W102" s="39">
        <f t="shared" si="71"/>
        <v>0.2</v>
      </c>
      <c r="X102" s="39">
        <f t="shared" si="71"/>
        <v>0.2</v>
      </c>
      <c r="Y102" s="39">
        <f t="shared" si="71"/>
        <v>0.2</v>
      </c>
    </row>
    <row r="103" spans="4:26" ht="17.25" customHeight="1" x14ac:dyDescent="0.25">
      <c r="D103" s="32" t="s">
        <v>26</v>
      </c>
      <c r="E103" s="32" t="s">
        <v>208</v>
      </c>
      <c r="F103" s="33" t="s">
        <v>113</v>
      </c>
      <c r="G103" s="34" t="s">
        <v>97</v>
      </c>
      <c r="H103" s="32">
        <v>25</v>
      </c>
      <c r="I103" s="35" t="s">
        <v>114</v>
      </c>
      <c r="J103" s="35" t="s">
        <v>35</v>
      </c>
      <c r="K103" s="36">
        <f t="shared" si="0"/>
        <v>0.26250000000000007</v>
      </c>
      <c r="L103" s="35" t="s">
        <v>100</v>
      </c>
      <c r="M103" s="112">
        <f>ROUNDUP((1230-M85)/K103,0)</f>
        <v>294</v>
      </c>
      <c r="N103" s="44">
        <f>N101</f>
        <v>0.2</v>
      </c>
      <c r="O103" s="39">
        <f t="shared" ref="O103:Y103" si="72">O101</f>
        <v>0.2</v>
      </c>
      <c r="P103" s="39">
        <f t="shared" si="72"/>
        <v>0.2</v>
      </c>
      <c r="Q103" s="39">
        <f t="shared" si="72"/>
        <v>0.3</v>
      </c>
      <c r="R103" s="39">
        <f t="shared" si="72"/>
        <v>0.3</v>
      </c>
      <c r="S103" s="39">
        <f t="shared" si="72"/>
        <v>0.3</v>
      </c>
      <c r="T103" s="39">
        <f t="shared" si="72"/>
        <v>0.35</v>
      </c>
      <c r="U103" s="39">
        <f t="shared" si="72"/>
        <v>0.35</v>
      </c>
      <c r="V103" s="39">
        <f t="shared" si="72"/>
        <v>0.35</v>
      </c>
      <c r="W103" s="39">
        <f t="shared" si="72"/>
        <v>0.2</v>
      </c>
      <c r="X103" s="39">
        <f t="shared" si="72"/>
        <v>0.2</v>
      </c>
      <c r="Y103" s="39">
        <f t="shared" si="72"/>
        <v>0.2</v>
      </c>
      <c r="Z103" s="110"/>
    </row>
    <row r="104" spans="4:26" ht="17.25" customHeight="1" x14ac:dyDescent="0.25">
      <c r="D104" s="32" t="s">
        <v>26</v>
      </c>
      <c r="E104" s="32" t="s">
        <v>208</v>
      </c>
      <c r="F104" s="33" t="s">
        <v>113</v>
      </c>
      <c r="G104" s="34" t="s">
        <v>97</v>
      </c>
      <c r="H104" s="32">
        <v>25</v>
      </c>
      <c r="I104" s="35" t="s">
        <v>114</v>
      </c>
      <c r="J104" s="35" t="s">
        <v>35</v>
      </c>
      <c r="K104" s="36">
        <f t="shared" si="0"/>
        <v>0.26250000000000007</v>
      </c>
      <c r="L104" s="35" t="s">
        <v>101</v>
      </c>
      <c r="M104" s="37">
        <v>0.04</v>
      </c>
      <c r="N104" s="44">
        <f>N101</f>
        <v>0.2</v>
      </c>
      <c r="O104" s="39">
        <f t="shared" ref="O104:Y104" si="73">O101</f>
        <v>0.2</v>
      </c>
      <c r="P104" s="39">
        <f t="shared" si="73"/>
        <v>0.2</v>
      </c>
      <c r="Q104" s="39">
        <f t="shared" si="73"/>
        <v>0.3</v>
      </c>
      <c r="R104" s="39">
        <f t="shared" si="73"/>
        <v>0.3</v>
      </c>
      <c r="S104" s="39">
        <f t="shared" si="73"/>
        <v>0.3</v>
      </c>
      <c r="T104" s="39">
        <f t="shared" si="73"/>
        <v>0.35</v>
      </c>
      <c r="U104" s="39">
        <f t="shared" si="73"/>
        <v>0.35</v>
      </c>
      <c r="V104" s="39">
        <f t="shared" si="73"/>
        <v>0.35</v>
      </c>
      <c r="W104" s="39">
        <f t="shared" si="73"/>
        <v>0.2</v>
      </c>
      <c r="X104" s="39">
        <f t="shared" si="73"/>
        <v>0.2</v>
      </c>
      <c r="Y104" s="39">
        <f t="shared" si="73"/>
        <v>0.2</v>
      </c>
    </row>
    <row r="105" spans="4:26" ht="17.25" customHeight="1" x14ac:dyDescent="0.25">
      <c r="D105" s="23" t="s">
        <v>26</v>
      </c>
      <c r="E105" s="23" t="s">
        <v>208</v>
      </c>
      <c r="F105" s="24" t="s">
        <v>115</v>
      </c>
      <c r="G105" s="25" t="s">
        <v>97</v>
      </c>
      <c r="H105" s="23">
        <v>25</v>
      </c>
      <c r="I105" s="26" t="s">
        <v>116</v>
      </c>
      <c r="J105" s="26" t="s">
        <v>34</v>
      </c>
      <c r="K105" s="27">
        <f t="shared" si="0"/>
        <v>0.6875</v>
      </c>
      <c r="L105" s="26" t="s">
        <v>28</v>
      </c>
      <c r="M105" s="72" t="s">
        <v>28</v>
      </c>
      <c r="N105" s="30">
        <f>N101*2</f>
        <v>0.4</v>
      </c>
      <c r="O105" s="31">
        <f>O101*2</f>
        <v>0.4</v>
      </c>
      <c r="P105" s="31">
        <f>P101*2</f>
        <v>0.4</v>
      </c>
      <c r="Q105" s="31">
        <f t="shared" ref="Q105:V105" si="74">Q101*3</f>
        <v>0.89999999999999991</v>
      </c>
      <c r="R105" s="31">
        <f t="shared" si="74"/>
        <v>0.89999999999999991</v>
      </c>
      <c r="S105" s="31">
        <f t="shared" si="74"/>
        <v>0.89999999999999991</v>
      </c>
      <c r="T105" s="31">
        <f t="shared" si="74"/>
        <v>1.0499999999999998</v>
      </c>
      <c r="U105" s="31">
        <f t="shared" si="74"/>
        <v>1.0499999999999998</v>
      </c>
      <c r="V105" s="31">
        <f t="shared" si="74"/>
        <v>1.0499999999999998</v>
      </c>
      <c r="W105" s="31">
        <f>W101*2</f>
        <v>0.4</v>
      </c>
      <c r="X105" s="31">
        <f>X101*2</f>
        <v>0.4</v>
      </c>
      <c r="Y105" s="31">
        <f>Y101*2</f>
        <v>0.4</v>
      </c>
    </row>
    <row r="106" spans="4:26" ht="17.25" customHeight="1" x14ac:dyDescent="0.25">
      <c r="D106" s="32" t="s">
        <v>26</v>
      </c>
      <c r="E106" s="32" t="s">
        <v>208</v>
      </c>
      <c r="F106" s="33" t="s">
        <v>115</v>
      </c>
      <c r="G106" s="34" t="s">
        <v>97</v>
      </c>
      <c r="H106" s="32">
        <v>25</v>
      </c>
      <c r="I106" s="35" t="s">
        <v>116</v>
      </c>
      <c r="J106" s="35" t="s">
        <v>35</v>
      </c>
      <c r="K106" s="36">
        <f t="shared" si="0"/>
        <v>0.45999999999999996</v>
      </c>
      <c r="L106" s="35" t="s">
        <v>102</v>
      </c>
      <c r="M106" s="37">
        <v>0.4</v>
      </c>
      <c r="N106" s="44">
        <f>ROUND(N105*2/3,2)</f>
        <v>0.27</v>
      </c>
      <c r="O106" s="39">
        <f t="shared" ref="O106:Y106" si="75">ROUND(O105*2/3,2)</f>
        <v>0.27</v>
      </c>
      <c r="P106" s="39">
        <f t="shared" si="75"/>
        <v>0.27</v>
      </c>
      <c r="Q106" s="39">
        <f t="shared" si="75"/>
        <v>0.6</v>
      </c>
      <c r="R106" s="39">
        <f t="shared" si="75"/>
        <v>0.6</v>
      </c>
      <c r="S106" s="39">
        <f t="shared" si="75"/>
        <v>0.6</v>
      </c>
      <c r="T106" s="39">
        <f t="shared" si="75"/>
        <v>0.7</v>
      </c>
      <c r="U106" s="39">
        <f t="shared" si="75"/>
        <v>0.7</v>
      </c>
      <c r="V106" s="39">
        <f t="shared" si="75"/>
        <v>0.7</v>
      </c>
      <c r="W106" s="39">
        <f t="shared" si="75"/>
        <v>0.27</v>
      </c>
      <c r="X106" s="39">
        <f t="shared" si="75"/>
        <v>0.27</v>
      </c>
      <c r="Y106" s="39">
        <f t="shared" si="75"/>
        <v>0.27</v>
      </c>
    </row>
    <row r="107" spans="4:26" ht="17.25" customHeight="1" x14ac:dyDescent="0.25">
      <c r="D107" s="113" t="s">
        <v>26</v>
      </c>
      <c r="E107" s="113" t="s">
        <v>208</v>
      </c>
      <c r="F107" s="114" t="s">
        <v>28</v>
      </c>
      <c r="G107" s="115" t="s">
        <v>117</v>
      </c>
      <c r="H107" s="113" t="s">
        <v>28</v>
      </c>
      <c r="I107" s="116" t="s">
        <v>28</v>
      </c>
      <c r="J107" s="116" t="s">
        <v>28</v>
      </c>
      <c r="K107" s="117" t="str">
        <f t="shared" si="0"/>
        <v>n/a</v>
      </c>
      <c r="L107" s="116" t="s">
        <v>28</v>
      </c>
      <c r="M107" s="118" t="s">
        <v>28</v>
      </c>
      <c r="N107" s="119" t="s">
        <v>28</v>
      </c>
      <c r="O107" s="117" t="s">
        <v>28</v>
      </c>
      <c r="P107" s="117" t="s">
        <v>28</v>
      </c>
      <c r="Q107" s="117" t="s">
        <v>28</v>
      </c>
      <c r="R107" s="117" t="s">
        <v>28</v>
      </c>
      <c r="S107" s="117" t="s">
        <v>28</v>
      </c>
      <c r="T107" s="117" t="s">
        <v>28</v>
      </c>
      <c r="U107" s="117" t="s">
        <v>28</v>
      </c>
      <c r="V107" s="117" t="s">
        <v>28</v>
      </c>
      <c r="W107" s="117" t="s">
        <v>28</v>
      </c>
      <c r="X107" s="117" t="s">
        <v>28</v>
      </c>
      <c r="Y107" s="117" t="s">
        <v>28</v>
      </c>
    </row>
    <row r="108" spans="4:26" ht="17.25" customHeight="1" x14ac:dyDescent="0.25">
      <c r="D108" s="120" t="s">
        <v>26</v>
      </c>
      <c r="E108" s="120" t="s">
        <v>208</v>
      </c>
      <c r="F108" s="121" t="s">
        <v>28</v>
      </c>
      <c r="G108" s="122" t="s">
        <v>118</v>
      </c>
      <c r="H108" s="120" t="s">
        <v>28</v>
      </c>
      <c r="I108" s="123" t="s">
        <v>28</v>
      </c>
      <c r="J108" s="123" t="s">
        <v>28</v>
      </c>
      <c r="K108" s="124" t="str">
        <f t="shared" si="0"/>
        <v>n/a</v>
      </c>
      <c r="L108" s="123" t="s">
        <v>28</v>
      </c>
      <c r="M108" s="125" t="s">
        <v>28</v>
      </c>
      <c r="N108" s="126" t="s">
        <v>28</v>
      </c>
      <c r="O108" s="124" t="s">
        <v>28</v>
      </c>
      <c r="P108" s="124" t="s">
        <v>28</v>
      </c>
      <c r="Q108" s="124" t="s">
        <v>28</v>
      </c>
      <c r="R108" s="124" t="s">
        <v>28</v>
      </c>
      <c r="S108" s="124" t="s">
        <v>28</v>
      </c>
      <c r="T108" s="124" t="s">
        <v>28</v>
      </c>
      <c r="U108" s="124" t="s">
        <v>28</v>
      </c>
      <c r="V108" s="124" t="s">
        <v>28</v>
      </c>
      <c r="W108" s="124" t="s">
        <v>28</v>
      </c>
      <c r="X108" s="124" t="s">
        <v>28</v>
      </c>
      <c r="Y108" s="124" t="s">
        <v>28</v>
      </c>
    </row>
    <row r="109" spans="4:26" ht="17.25" customHeight="1" x14ac:dyDescent="0.25">
      <c r="D109" s="78" t="s">
        <v>26</v>
      </c>
      <c r="E109" s="78" t="s">
        <v>208</v>
      </c>
      <c r="F109" s="79" t="s">
        <v>119</v>
      </c>
      <c r="G109" s="80" t="s">
        <v>120</v>
      </c>
      <c r="H109" s="78">
        <v>26</v>
      </c>
      <c r="I109" s="66" t="s">
        <v>86</v>
      </c>
      <c r="J109" s="66" t="s">
        <v>34</v>
      </c>
      <c r="K109" s="27">
        <f t="shared" si="0"/>
        <v>0.33220658196270919</v>
      </c>
      <c r="L109" s="66" t="s">
        <v>28</v>
      </c>
      <c r="M109" s="67" t="s">
        <v>28</v>
      </c>
      <c r="N109" s="68">
        <f>33.7326738404931%*52%</f>
        <v>0.17540990397056413</v>
      </c>
      <c r="O109" s="69">
        <v>0.26804874467779893</v>
      </c>
      <c r="P109" s="69">
        <v>0.29447665510673066</v>
      </c>
      <c r="Q109" s="69">
        <v>0.30521449231336528</v>
      </c>
      <c r="R109" s="69">
        <v>0.3147230744151982</v>
      </c>
      <c r="S109" s="69">
        <v>0.34331597561720734</v>
      </c>
      <c r="T109" s="69">
        <v>0.35886468806617478</v>
      </c>
      <c r="U109" s="69">
        <v>0.40987449738602016</v>
      </c>
      <c r="V109" s="69">
        <v>0.41980539250841709</v>
      </c>
      <c r="W109" s="69">
        <v>0.37646446915659149</v>
      </c>
      <c r="X109" s="69">
        <v>0.35804037559226293</v>
      </c>
      <c r="Y109" s="69">
        <v>0.36224071474217906</v>
      </c>
      <c r="Z109" s="1" t="s">
        <v>209</v>
      </c>
    </row>
    <row r="110" spans="4:26" ht="17.25" customHeight="1" x14ac:dyDescent="0.25">
      <c r="D110" s="82" t="s">
        <v>26</v>
      </c>
      <c r="E110" s="82" t="s">
        <v>208</v>
      </c>
      <c r="F110" s="83" t="s">
        <v>119</v>
      </c>
      <c r="G110" s="84" t="s">
        <v>120</v>
      </c>
      <c r="H110" s="82">
        <v>26</v>
      </c>
      <c r="I110" s="85" t="s">
        <v>86</v>
      </c>
      <c r="J110" s="85" t="s">
        <v>35</v>
      </c>
      <c r="K110" s="36">
        <f t="shared" si="0"/>
        <v>0.33220658196270919</v>
      </c>
      <c r="L110" s="35" t="s">
        <v>121</v>
      </c>
      <c r="M110" s="37">
        <v>0.2</v>
      </c>
      <c r="N110" s="44">
        <f>N109</f>
        <v>0.17540990397056413</v>
      </c>
      <c r="O110" s="39">
        <f t="shared" ref="O110:Y110" si="76">O109</f>
        <v>0.26804874467779893</v>
      </c>
      <c r="P110" s="39">
        <f t="shared" si="76"/>
        <v>0.29447665510673066</v>
      </c>
      <c r="Q110" s="39">
        <f t="shared" si="76"/>
        <v>0.30521449231336528</v>
      </c>
      <c r="R110" s="39">
        <f t="shared" si="76"/>
        <v>0.3147230744151982</v>
      </c>
      <c r="S110" s="39">
        <f t="shared" si="76"/>
        <v>0.34331597561720734</v>
      </c>
      <c r="T110" s="39">
        <f t="shared" si="76"/>
        <v>0.35886468806617478</v>
      </c>
      <c r="U110" s="39">
        <f t="shared" si="76"/>
        <v>0.40987449738602016</v>
      </c>
      <c r="V110" s="39">
        <f t="shared" si="76"/>
        <v>0.41980539250841709</v>
      </c>
      <c r="W110" s="39">
        <f t="shared" si="76"/>
        <v>0.37646446915659149</v>
      </c>
      <c r="X110" s="39">
        <f t="shared" si="76"/>
        <v>0.35804037559226293</v>
      </c>
      <c r="Y110" s="39">
        <f t="shared" si="76"/>
        <v>0.36224071474217906</v>
      </c>
    </row>
    <row r="111" spans="4:26" ht="17.25" customHeight="1" x14ac:dyDescent="0.25">
      <c r="D111" s="82" t="s">
        <v>26</v>
      </c>
      <c r="E111" s="82" t="s">
        <v>208</v>
      </c>
      <c r="F111" s="83" t="s">
        <v>119</v>
      </c>
      <c r="G111" s="84" t="s">
        <v>120</v>
      </c>
      <c r="H111" s="82">
        <v>26</v>
      </c>
      <c r="I111" s="85" t="s">
        <v>86</v>
      </c>
      <c r="J111" s="85" t="s">
        <v>35</v>
      </c>
      <c r="K111" s="36">
        <f t="shared" si="0"/>
        <v>0</v>
      </c>
      <c r="L111" s="35" t="s">
        <v>55</v>
      </c>
      <c r="M111" s="37">
        <f>ROUND(0.5%*230,1)</f>
        <v>1.2</v>
      </c>
      <c r="N111" s="87">
        <v>0</v>
      </c>
      <c r="O111" s="88">
        <v>0</v>
      </c>
      <c r="P111" s="88">
        <v>0</v>
      </c>
      <c r="Q111" s="88">
        <v>0</v>
      </c>
      <c r="R111" s="88">
        <v>0</v>
      </c>
      <c r="S111" s="88">
        <v>0</v>
      </c>
      <c r="T111" s="88">
        <v>0</v>
      </c>
      <c r="U111" s="88">
        <v>0</v>
      </c>
      <c r="V111" s="88">
        <v>0</v>
      </c>
      <c r="W111" s="88">
        <v>0</v>
      </c>
      <c r="X111" s="88">
        <v>0</v>
      </c>
      <c r="Y111" s="88">
        <v>0</v>
      </c>
    </row>
    <row r="112" spans="4:26" ht="17.25" customHeight="1" x14ac:dyDescent="0.25">
      <c r="D112" s="78" t="s">
        <v>26</v>
      </c>
      <c r="E112" s="78" t="s">
        <v>208</v>
      </c>
      <c r="F112" s="79" t="s">
        <v>119</v>
      </c>
      <c r="G112" s="80" t="s">
        <v>120</v>
      </c>
      <c r="H112" s="78">
        <v>26</v>
      </c>
      <c r="I112" s="66" t="s">
        <v>58</v>
      </c>
      <c r="J112" s="66" t="s">
        <v>34</v>
      </c>
      <c r="K112" s="27">
        <f t="shared" si="0"/>
        <v>6.3333333333333325E-2</v>
      </c>
      <c r="L112" s="66" t="s">
        <v>28</v>
      </c>
      <c r="M112" s="67" t="s">
        <v>28</v>
      </c>
      <c r="N112" s="68">
        <v>0</v>
      </c>
      <c r="O112" s="69">
        <v>0</v>
      </c>
      <c r="P112" s="69">
        <v>0</v>
      </c>
      <c r="Q112" s="51">
        <f t="shared" ref="Q112:Y112" si="77">ROUNDDOWN(Q109*25%,2)</f>
        <v>7.0000000000000007E-2</v>
      </c>
      <c r="R112" s="51">
        <f t="shared" si="77"/>
        <v>7.0000000000000007E-2</v>
      </c>
      <c r="S112" s="51">
        <f t="shared" si="77"/>
        <v>0.08</v>
      </c>
      <c r="T112" s="51">
        <f t="shared" si="77"/>
        <v>0.08</v>
      </c>
      <c r="U112" s="51">
        <f t="shared" si="77"/>
        <v>0.1</v>
      </c>
      <c r="V112" s="51">
        <f t="shared" si="77"/>
        <v>0.1</v>
      </c>
      <c r="W112" s="51">
        <f t="shared" si="77"/>
        <v>0.09</v>
      </c>
      <c r="X112" s="51">
        <f t="shared" si="77"/>
        <v>0.08</v>
      </c>
      <c r="Y112" s="51">
        <f t="shared" si="77"/>
        <v>0.09</v>
      </c>
    </row>
    <row r="113" spans="4:25" ht="17.25" customHeight="1" x14ac:dyDescent="0.25">
      <c r="D113" s="82" t="s">
        <v>26</v>
      </c>
      <c r="E113" s="82" t="s">
        <v>208</v>
      </c>
      <c r="F113" s="83" t="s">
        <v>119</v>
      </c>
      <c r="G113" s="84" t="s">
        <v>120</v>
      </c>
      <c r="H113" s="82">
        <v>26</v>
      </c>
      <c r="I113" s="85" t="s">
        <v>58</v>
      </c>
      <c r="J113" s="85" t="s">
        <v>35</v>
      </c>
      <c r="K113" s="36">
        <f t="shared" si="0"/>
        <v>6.3333333333333325E-2</v>
      </c>
      <c r="L113" s="35" t="s">
        <v>121</v>
      </c>
      <c r="M113" s="37">
        <v>0.2</v>
      </c>
      <c r="N113" s="44">
        <f>N112</f>
        <v>0</v>
      </c>
      <c r="O113" s="39">
        <f t="shared" ref="O113:Y113" si="78">O112</f>
        <v>0</v>
      </c>
      <c r="P113" s="39">
        <f t="shared" si="78"/>
        <v>0</v>
      </c>
      <c r="Q113" s="39">
        <f t="shared" si="78"/>
        <v>7.0000000000000007E-2</v>
      </c>
      <c r="R113" s="39">
        <f t="shared" si="78"/>
        <v>7.0000000000000007E-2</v>
      </c>
      <c r="S113" s="39">
        <f t="shared" si="78"/>
        <v>0.08</v>
      </c>
      <c r="T113" s="39">
        <f t="shared" si="78"/>
        <v>0.08</v>
      </c>
      <c r="U113" s="39">
        <f t="shared" si="78"/>
        <v>0.1</v>
      </c>
      <c r="V113" s="39">
        <f t="shared" si="78"/>
        <v>0.1</v>
      </c>
      <c r="W113" s="39">
        <f t="shared" si="78"/>
        <v>0.09</v>
      </c>
      <c r="X113" s="39">
        <f t="shared" si="78"/>
        <v>0.08</v>
      </c>
      <c r="Y113" s="39">
        <f t="shared" si="78"/>
        <v>0.09</v>
      </c>
    </row>
    <row r="114" spans="4:25" ht="17.25" customHeight="1" x14ac:dyDescent="0.25">
      <c r="D114" s="82" t="s">
        <v>26</v>
      </c>
      <c r="E114" s="82" t="s">
        <v>208</v>
      </c>
      <c r="F114" s="83" t="s">
        <v>119</v>
      </c>
      <c r="G114" s="84" t="s">
        <v>120</v>
      </c>
      <c r="H114" s="82">
        <v>26</v>
      </c>
      <c r="I114" s="85" t="s">
        <v>58</v>
      </c>
      <c r="J114" s="85" t="s">
        <v>35</v>
      </c>
      <c r="K114" s="36">
        <f t="shared" si="0"/>
        <v>0</v>
      </c>
      <c r="L114" s="35" t="s">
        <v>55</v>
      </c>
      <c r="M114" s="37">
        <f>ROUND(0.5%*230,1)</f>
        <v>1.2</v>
      </c>
      <c r="N114" s="87">
        <v>0</v>
      </c>
      <c r="O114" s="88">
        <v>0</v>
      </c>
      <c r="P114" s="88">
        <v>0</v>
      </c>
      <c r="Q114" s="88">
        <v>0</v>
      </c>
      <c r="R114" s="88">
        <v>0</v>
      </c>
      <c r="S114" s="88">
        <v>0</v>
      </c>
      <c r="T114" s="88">
        <v>0</v>
      </c>
      <c r="U114" s="88">
        <v>0</v>
      </c>
      <c r="V114" s="88">
        <v>0</v>
      </c>
      <c r="W114" s="88">
        <v>0</v>
      </c>
      <c r="X114" s="88">
        <v>0</v>
      </c>
      <c r="Y114" s="88">
        <v>0</v>
      </c>
    </row>
    <row r="115" spans="4:25" ht="17.25" customHeight="1" x14ac:dyDescent="0.25">
      <c r="D115" s="23" t="s">
        <v>26</v>
      </c>
      <c r="E115" s="23" t="s">
        <v>208</v>
      </c>
      <c r="F115" s="24" t="s">
        <v>119</v>
      </c>
      <c r="G115" s="25" t="s">
        <v>120</v>
      </c>
      <c r="H115" s="23">
        <v>26</v>
      </c>
      <c r="I115" s="26" t="s">
        <v>122</v>
      </c>
      <c r="J115" s="26" t="s">
        <v>34</v>
      </c>
      <c r="K115" s="27">
        <f t="shared" si="0"/>
        <v>0.60446008470395751</v>
      </c>
      <c r="L115" s="28" t="s">
        <v>28</v>
      </c>
      <c r="M115" s="29" t="s">
        <v>28</v>
      </c>
      <c r="N115" s="42">
        <f>1-N109-N112</f>
        <v>0.82459009602943589</v>
      </c>
      <c r="O115" s="43">
        <f t="shared" ref="O115:Y115" si="79">1-O109-O112</f>
        <v>0.73195125532220107</v>
      </c>
      <c r="P115" s="43">
        <f t="shared" si="79"/>
        <v>0.7055233448932694</v>
      </c>
      <c r="Q115" s="43">
        <f t="shared" si="79"/>
        <v>0.62478550768663466</v>
      </c>
      <c r="R115" s="43">
        <f t="shared" si="79"/>
        <v>0.61527692558480185</v>
      </c>
      <c r="S115" s="43">
        <f t="shared" si="79"/>
        <v>0.57668402438279276</v>
      </c>
      <c r="T115" s="43">
        <f t="shared" si="79"/>
        <v>0.56113531193382526</v>
      </c>
      <c r="U115" s="43">
        <f t="shared" si="79"/>
        <v>0.4901255026139798</v>
      </c>
      <c r="V115" s="43">
        <f t="shared" si="79"/>
        <v>0.48019460749158294</v>
      </c>
      <c r="W115" s="43">
        <f t="shared" si="79"/>
        <v>0.53353553084340855</v>
      </c>
      <c r="X115" s="43">
        <f t="shared" si="79"/>
        <v>0.56195962440773706</v>
      </c>
      <c r="Y115" s="43">
        <f t="shared" si="79"/>
        <v>0.54775928525782092</v>
      </c>
    </row>
    <row r="116" spans="4:25" ht="17.25" customHeight="1" x14ac:dyDescent="0.25">
      <c r="D116" s="32" t="s">
        <v>26</v>
      </c>
      <c r="E116" s="32" t="s">
        <v>208</v>
      </c>
      <c r="F116" s="33" t="s">
        <v>119</v>
      </c>
      <c r="G116" s="34" t="s">
        <v>120</v>
      </c>
      <c r="H116" s="32">
        <v>26</v>
      </c>
      <c r="I116" s="35" t="s">
        <v>122</v>
      </c>
      <c r="J116" s="35" t="s">
        <v>35</v>
      </c>
      <c r="K116" s="36">
        <f t="shared" si="0"/>
        <v>0.60446008470395751</v>
      </c>
      <c r="L116" s="35" t="s">
        <v>121</v>
      </c>
      <c r="M116" s="37">
        <v>0.2</v>
      </c>
      <c r="N116" s="44">
        <f>N115</f>
        <v>0.82459009602943589</v>
      </c>
      <c r="O116" s="39">
        <f t="shared" ref="O116:Y116" si="80">O115</f>
        <v>0.73195125532220107</v>
      </c>
      <c r="P116" s="39">
        <f t="shared" si="80"/>
        <v>0.7055233448932694</v>
      </c>
      <c r="Q116" s="39">
        <f t="shared" si="80"/>
        <v>0.62478550768663466</v>
      </c>
      <c r="R116" s="39">
        <f t="shared" si="80"/>
        <v>0.61527692558480185</v>
      </c>
      <c r="S116" s="39">
        <f t="shared" si="80"/>
        <v>0.57668402438279276</v>
      </c>
      <c r="T116" s="39">
        <f t="shared" si="80"/>
        <v>0.56113531193382526</v>
      </c>
      <c r="U116" s="39">
        <f t="shared" si="80"/>
        <v>0.4901255026139798</v>
      </c>
      <c r="V116" s="39">
        <f t="shared" si="80"/>
        <v>0.48019460749158294</v>
      </c>
      <c r="W116" s="39">
        <f t="shared" si="80"/>
        <v>0.53353553084340855</v>
      </c>
      <c r="X116" s="39">
        <f t="shared" si="80"/>
        <v>0.56195962440773706</v>
      </c>
      <c r="Y116" s="39">
        <f t="shared" si="80"/>
        <v>0.54775928525782092</v>
      </c>
    </row>
    <row r="117" spans="4:25" ht="17.25" customHeight="1" x14ac:dyDescent="0.25">
      <c r="D117" s="78" t="s">
        <v>26</v>
      </c>
      <c r="E117" s="78" t="s">
        <v>208</v>
      </c>
      <c r="F117" s="79" t="s">
        <v>123</v>
      </c>
      <c r="G117" s="80" t="s">
        <v>120</v>
      </c>
      <c r="H117" s="78">
        <v>60</v>
      </c>
      <c r="I117" s="66" t="s">
        <v>86</v>
      </c>
      <c r="J117" s="66" t="s">
        <v>34</v>
      </c>
      <c r="K117" s="27">
        <f t="shared" si="0"/>
        <v>0.27790074035361872</v>
      </c>
      <c r="L117" s="66" t="s">
        <v>28</v>
      </c>
      <c r="M117" s="67" t="s">
        <v>28</v>
      </c>
      <c r="N117" s="68">
        <f>29.0798912418044%*52%</f>
        <v>0.15121543445738289</v>
      </c>
      <c r="O117" s="69">
        <v>0.23107650403258528</v>
      </c>
      <c r="P117" s="69">
        <v>0.2453972125889422</v>
      </c>
      <c r="Q117" s="69">
        <v>0.25434541026113777</v>
      </c>
      <c r="R117" s="69">
        <v>0.26226922867933183</v>
      </c>
      <c r="S117" s="69">
        <v>0.28609664634767279</v>
      </c>
      <c r="T117" s="69">
        <v>0.29905390672181231</v>
      </c>
      <c r="U117" s="69">
        <v>0.34156208115501679</v>
      </c>
      <c r="V117" s="69">
        <v>0.34983782709034755</v>
      </c>
      <c r="W117" s="69">
        <v>0.31372039096382626</v>
      </c>
      <c r="X117" s="69">
        <v>0.29836697966021913</v>
      </c>
      <c r="Y117" s="69">
        <v>0.30186726228514921</v>
      </c>
    </row>
    <row r="118" spans="4:25" ht="17.25" customHeight="1" x14ac:dyDescent="0.25">
      <c r="D118" s="82" t="s">
        <v>26</v>
      </c>
      <c r="E118" s="82" t="s">
        <v>208</v>
      </c>
      <c r="F118" s="83" t="s">
        <v>123</v>
      </c>
      <c r="G118" s="84" t="s">
        <v>120</v>
      </c>
      <c r="H118" s="82">
        <v>60</v>
      </c>
      <c r="I118" s="85" t="s">
        <v>86</v>
      </c>
      <c r="J118" s="85" t="s">
        <v>35</v>
      </c>
      <c r="K118" s="36">
        <f t="shared" si="0"/>
        <v>0.27790074035361872</v>
      </c>
      <c r="L118" s="35" t="s">
        <v>121</v>
      </c>
      <c r="M118" s="37">
        <v>0.2</v>
      </c>
      <c r="N118" s="44">
        <f>N117</f>
        <v>0.15121543445738289</v>
      </c>
      <c r="O118" s="39">
        <f t="shared" ref="O118:Y118" si="81">O117</f>
        <v>0.23107650403258528</v>
      </c>
      <c r="P118" s="39">
        <f t="shared" si="81"/>
        <v>0.2453972125889422</v>
      </c>
      <c r="Q118" s="39">
        <f t="shared" si="81"/>
        <v>0.25434541026113777</v>
      </c>
      <c r="R118" s="39">
        <f t="shared" si="81"/>
        <v>0.26226922867933183</v>
      </c>
      <c r="S118" s="39">
        <f t="shared" si="81"/>
        <v>0.28609664634767279</v>
      </c>
      <c r="T118" s="39">
        <f t="shared" si="81"/>
        <v>0.29905390672181231</v>
      </c>
      <c r="U118" s="39">
        <f t="shared" si="81"/>
        <v>0.34156208115501679</v>
      </c>
      <c r="V118" s="39">
        <f t="shared" si="81"/>
        <v>0.34983782709034755</v>
      </c>
      <c r="W118" s="39">
        <f t="shared" si="81"/>
        <v>0.31372039096382626</v>
      </c>
      <c r="X118" s="39">
        <f t="shared" si="81"/>
        <v>0.29836697966021913</v>
      </c>
      <c r="Y118" s="39">
        <f t="shared" si="81"/>
        <v>0.30186726228514921</v>
      </c>
    </row>
    <row r="119" spans="4:25" ht="17.25" customHeight="1" x14ac:dyDescent="0.25">
      <c r="D119" s="82" t="s">
        <v>26</v>
      </c>
      <c r="E119" s="82" t="s">
        <v>208</v>
      </c>
      <c r="F119" s="83" t="s">
        <v>123</v>
      </c>
      <c r="G119" s="84" t="s">
        <v>120</v>
      </c>
      <c r="H119" s="82">
        <v>60</v>
      </c>
      <c r="I119" s="85" t="s">
        <v>86</v>
      </c>
      <c r="J119" s="85" t="s">
        <v>35</v>
      </c>
      <c r="K119" s="36">
        <f t="shared" si="0"/>
        <v>0</v>
      </c>
      <c r="L119" s="35" t="s">
        <v>55</v>
      </c>
      <c r="M119" s="37">
        <f>ROUND(0.5%*230,1)</f>
        <v>1.2</v>
      </c>
      <c r="N119" s="87">
        <v>0</v>
      </c>
      <c r="O119" s="88">
        <v>0</v>
      </c>
      <c r="P119" s="88">
        <v>0</v>
      </c>
      <c r="Q119" s="88">
        <v>0</v>
      </c>
      <c r="R119" s="88">
        <v>0</v>
      </c>
      <c r="S119" s="88">
        <v>0</v>
      </c>
      <c r="T119" s="88">
        <v>0</v>
      </c>
      <c r="U119" s="88">
        <v>0</v>
      </c>
      <c r="V119" s="88">
        <v>0</v>
      </c>
      <c r="W119" s="88">
        <v>0</v>
      </c>
      <c r="X119" s="88">
        <v>0</v>
      </c>
      <c r="Y119" s="88">
        <v>0</v>
      </c>
    </row>
    <row r="120" spans="4:25" ht="17.25" customHeight="1" x14ac:dyDescent="0.25">
      <c r="D120" s="82" t="s">
        <v>26</v>
      </c>
      <c r="E120" s="82" t="s">
        <v>208</v>
      </c>
      <c r="F120" s="83" t="s">
        <v>123</v>
      </c>
      <c r="G120" s="84" t="s">
        <v>120</v>
      </c>
      <c r="H120" s="82">
        <v>60</v>
      </c>
      <c r="I120" s="85" t="s">
        <v>86</v>
      </c>
      <c r="J120" s="85" t="s">
        <v>35</v>
      </c>
      <c r="K120" s="36">
        <f t="shared" si="0"/>
        <v>2.4166666666666666E-2</v>
      </c>
      <c r="L120" s="35" t="s">
        <v>90</v>
      </c>
      <c r="M120" s="37">
        <v>0.05</v>
      </c>
      <c r="N120" s="89">
        <f t="shared" ref="N120:S120" si="82">ROUND(20%*N117,2)</f>
        <v>0.03</v>
      </c>
      <c r="O120" s="127">
        <f t="shared" si="82"/>
        <v>0.05</v>
      </c>
      <c r="P120" s="127">
        <f t="shared" si="82"/>
        <v>0.05</v>
      </c>
      <c r="Q120" s="127">
        <f t="shared" si="82"/>
        <v>0.05</v>
      </c>
      <c r="R120" s="127">
        <f t="shared" si="82"/>
        <v>0.05</v>
      </c>
      <c r="S120" s="127">
        <f t="shared" si="82"/>
        <v>0.06</v>
      </c>
      <c r="T120" s="127">
        <v>0</v>
      </c>
      <c r="U120" s="127">
        <v>0</v>
      </c>
      <c r="V120" s="127">
        <v>0</v>
      </c>
      <c r="W120" s="127">
        <v>0</v>
      </c>
      <c r="X120" s="127">
        <v>0</v>
      </c>
      <c r="Y120" s="127">
        <v>0</v>
      </c>
    </row>
    <row r="121" spans="4:25" ht="17.25" customHeight="1" x14ac:dyDescent="0.25">
      <c r="D121" s="78" t="s">
        <v>26</v>
      </c>
      <c r="E121" s="78" t="s">
        <v>208</v>
      </c>
      <c r="F121" s="79" t="s">
        <v>123</v>
      </c>
      <c r="G121" s="80" t="s">
        <v>120</v>
      </c>
      <c r="H121" s="78">
        <v>60</v>
      </c>
      <c r="I121" s="66" t="s">
        <v>58</v>
      </c>
      <c r="J121" s="66" t="s">
        <v>34</v>
      </c>
      <c r="K121" s="27">
        <f t="shared" si="0"/>
        <v>5.2500000000000012E-2</v>
      </c>
      <c r="L121" s="66" t="s">
        <v>28</v>
      </c>
      <c r="M121" s="67" t="s">
        <v>28</v>
      </c>
      <c r="N121" s="68">
        <v>0</v>
      </c>
      <c r="O121" s="69">
        <v>0</v>
      </c>
      <c r="P121" s="69">
        <v>0</v>
      </c>
      <c r="Q121" s="51">
        <f t="shared" ref="Q121:Y121" si="83">ROUNDDOWN(Q117*25%,2)</f>
        <v>0.06</v>
      </c>
      <c r="R121" s="51">
        <f t="shared" si="83"/>
        <v>0.06</v>
      </c>
      <c r="S121" s="51">
        <f t="shared" si="83"/>
        <v>7.0000000000000007E-2</v>
      </c>
      <c r="T121" s="51">
        <f t="shared" si="83"/>
        <v>7.0000000000000007E-2</v>
      </c>
      <c r="U121" s="51">
        <f t="shared" si="83"/>
        <v>0.08</v>
      </c>
      <c r="V121" s="51">
        <f t="shared" si="83"/>
        <v>0.08</v>
      </c>
      <c r="W121" s="51">
        <f t="shared" si="83"/>
        <v>7.0000000000000007E-2</v>
      </c>
      <c r="X121" s="51">
        <f t="shared" si="83"/>
        <v>7.0000000000000007E-2</v>
      </c>
      <c r="Y121" s="51">
        <f t="shared" si="83"/>
        <v>7.0000000000000007E-2</v>
      </c>
    </row>
    <row r="122" spans="4:25" ht="17.25" customHeight="1" x14ac:dyDescent="0.25">
      <c r="D122" s="82" t="s">
        <v>26</v>
      </c>
      <c r="E122" s="82" t="s">
        <v>208</v>
      </c>
      <c r="F122" s="83" t="s">
        <v>123</v>
      </c>
      <c r="G122" s="84" t="s">
        <v>120</v>
      </c>
      <c r="H122" s="82">
        <v>60</v>
      </c>
      <c r="I122" s="85" t="s">
        <v>58</v>
      </c>
      <c r="J122" s="85" t="s">
        <v>35</v>
      </c>
      <c r="K122" s="36">
        <f t="shared" si="0"/>
        <v>5.2500000000000012E-2</v>
      </c>
      <c r="L122" s="35" t="s">
        <v>121</v>
      </c>
      <c r="M122" s="37">
        <v>0.2</v>
      </c>
      <c r="N122" s="44">
        <f>N121</f>
        <v>0</v>
      </c>
      <c r="O122" s="39">
        <f t="shared" ref="O122:Y122" si="84">O121</f>
        <v>0</v>
      </c>
      <c r="P122" s="39">
        <f t="shared" si="84"/>
        <v>0</v>
      </c>
      <c r="Q122" s="39">
        <f t="shared" si="84"/>
        <v>0.06</v>
      </c>
      <c r="R122" s="39">
        <f t="shared" si="84"/>
        <v>0.06</v>
      </c>
      <c r="S122" s="39">
        <f t="shared" si="84"/>
        <v>7.0000000000000007E-2</v>
      </c>
      <c r="T122" s="39">
        <f t="shared" si="84"/>
        <v>7.0000000000000007E-2</v>
      </c>
      <c r="U122" s="39">
        <f t="shared" si="84"/>
        <v>0.08</v>
      </c>
      <c r="V122" s="39">
        <f t="shared" si="84"/>
        <v>0.08</v>
      </c>
      <c r="W122" s="39">
        <f t="shared" si="84"/>
        <v>7.0000000000000007E-2</v>
      </c>
      <c r="X122" s="39">
        <f t="shared" si="84"/>
        <v>7.0000000000000007E-2</v>
      </c>
      <c r="Y122" s="39">
        <f t="shared" si="84"/>
        <v>7.0000000000000007E-2</v>
      </c>
    </row>
    <row r="123" spans="4:25" ht="17.25" customHeight="1" x14ac:dyDescent="0.25">
      <c r="D123" s="82" t="s">
        <v>26</v>
      </c>
      <c r="E123" s="82" t="s">
        <v>208</v>
      </c>
      <c r="F123" s="83" t="s">
        <v>123</v>
      </c>
      <c r="G123" s="84" t="s">
        <v>120</v>
      </c>
      <c r="H123" s="82">
        <v>60</v>
      </c>
      <c r="I123" s="85" t="s">
        <v>58</v>
      </c>
      <c r="J123" s="85" t="s">
        <v>35</v>
      </c>
      <c r="K123" s="36">
        <f t="shared" si="0"/>
        <v>0</v>
      </c>
      <c r="L123" s="35" t="s">
        <v>55</v>
      </c>
      <c r="M123" s="37">
        <f>ROUND(0.5%*230,1)</f>
        <v>1.2</v>
      </c>
      <c r="N123" s="87">
        <v>0</v>
      </c>
      <c r="O123" s="88">
        <v>0</v>
      </c>
      <c r="P123" s="88">
        <v>0</v>
      </c>
      <c r="Q123" s="88">
        <v>0</v>
      </c>
      <c r="R123" s="88">
        <v>0</v>
      </c>
      <c r="S123" s="88">
        <v>0</v>
      </c>
      <c r="T123" s="88">
        <v>0</v>
      </c>
      <c r="U123" s="88">
        <v>0</v>
      </c>
      <c r="V123" s="88">
        <v>0</v>
      </c>
      <c r="W123" s="88">
        <v>0</v>
      </c>
      <c r="X123" s="88">
        <v>0</v>
      </c>
      <c r="Y123" s="88">
        <v>0</v>
      </c>
    </row>
    <row r="124" spans="4:25" ht="17.25" customHeight="1" x14ac:dyDescent="0.25">
      <c r="D124" s="82" t="s">
        <v>26</v>
      </c>
      <c r="E124" s="82" t="s">
        <v>208</v>
      </c>
      <c r="F124" s="83" t="s">
        <v>123</v>
      </c>
      <c r="G124" s="84" t="s">
        <v>120</v>
      </c>
      <c r="H124" s="82">
        <v>60</v>
      </c>
      <c r="I124" s="85" t="s">
        <v>58</v>
      </c>
      <c r="J124" s="85" t="s">
        <v>35</v>
      </c>
      <c r="K124" s="36">
        <f t="shared" si="0"/>
        <v>2.5000000000000001E-3</v>
      </c>
      <c r="L124" s="35" t="s">
        <v>90</v>
      </c>
      <c r="M124" s="37">
        <v>0.05</v>
      </c>
      <c r="N124" s="89">
        <f t="shared" ref="N124:S124" si="85">ROUND(20%*N121,2)</f>
        <v>0</v>
      </c>
      <c r="O124" s="127">
        <f t="shared" si="85"/>
        <v>0</v>
      </c>
      <c r="P124" s="127">
        <f t="shared" si="85"/>
        <v>0</v>
      </c>
      <c r="Q124" s="127">
        <f t="shared" si="85"/>
        <v>0.01</v>
      </c>
      <c r="R124" s="127">
        <f t="shared" si="85"/>
        <v>0.01</v>
      </c>
      <c r="S124" s="127">
        <f t="shared" si="85"/>
        <v>0.01</v>
      </c>
      <c r="T124" s="127">
        <v>0</v>
      </c>
      <c r="U124" s="127">
        <v>0</v>
      </c>
      <c r="V124" s="127">
        <v>0</v>
      </c>
      <c r="W124" s="127">
        <v>0</v>
      </c>
      <c r="X124" s="127">
        <v>0</v>
      </c>
      <c r="Y124" s="127">
        <v>0</v>
      </c>
    </row>
    <row r="125" spans="4:25" ht="17.25" customHeight="1" x14ac:dyDescent="0.25">
      <c r="D125" s="23" t="s">
        <v>26</v>
      </c>
      <c r="E125" s="23" t="s">
        <v>208</v>
      </c>
      <c r="F125" s="24" t="s">
        <v>123</v>
      </c>
      <c r="G125" s="25" t="s">
        <v>120</v>
      </c>
      <c r="H125" s="23">
        <v>60</v>
      </c>
      <c r="I125" s="26" t="s">
        <v>124</v>
      </c>
      <c r="J125" s="26" t="s">
        <v>34</v>
      </c>
      <c r="K125" s="27">
        <f t="shared" si="0"/>
        <v>0.66959925964638123</v>
      </c>
      <c r="L125" s="28" t="s">
        <v>28</v>
      </c>
      <c r="M125" s="29" t="s">
        <v>28</v>
      </c>
      <c r="N125" s="42">
        <f>1-SUM(N117,N121)</f>
        <v>0.84878456554261716</v>
      </c>
      <c r="O125" s="43">
        <f t="shared" ref="O125:Y125" si="86">1-SUM(O117,O121)</f>
        <v>0.76892349596741472</v>
      </c>
      <c r="P125" s="43">
        <f t="shared" si="86"/>
        <v>0.7546027874110578</v>
      </c>
      <c r="Q125" s="43">
        <f t="shared" si="86"/>
        <v>0.68565458973886217</v>
      </c>
      <c r="R125" s="43">
        <f t="shared" si="86"/>
        <v>0.67773077132066817</v>
      </c>
      <c r="S125" s="43">
        <f t="shared" si="86"/>
        <v>0.6439033536523272</v>
      </c>
      <c r="T125" s="43">
        <f t="shared" si="86"/>
        <v>0.63094609327818763</v>
      </c>
      <c r="U125" s="43">
        <f t="shared" si="86"/>
        <v>0.57843791884498319</v>
      </c>
      <c r="V125" s="43">
        <f t="shared" si="86"/>
        <v>0.57016217290965243</v>
      </c>
      <c r="W125" s="43">
        <f t="shared" si="86"/>
        <v>0.61627960903617374</v>
      </c>
      <c r="X125" s="43">
        <f t="shared" si="86"/>
        <v>0.63163302033978086</v>
      </c>
      <c r="Y125" s="43">
        <f t="shared" si="86"/>
        <v>0.62813273771485079</v>
      </c>
    </row>
    <row r="126" spans="4:25" ht="17.25" customHeight="1" x14ac:dyDescent="0.25">
      <c r="D126" s="32" t="s">
        <v>26</v>
      </c>
      <c r="E126" s="32" t="s">
        <v>208</v>
      </c>
      <c r="F126" s="33" t="s">
        <v>123</v>
      </c>
      <c r="G126" s="34" t="s">
        <v>120</v>
      </c>
      <c r="H126" s="32">
        <v>60</v>
      </c>
      <c r="I126" s="35" t="s">
        <v>124</v>
      </c>
      <c r="J126" s="35" t="s">
        <v>35</v>
      </c>
      <c r="K126" s="36">
        <f t="shared" si="0"/>
        <v>0.66959925964638123</v>
      </c>
      <c r="L126" s="35" t="s">
        <v>121</v>
      </c>
      <c r="M126" s="37">
        <v>0.3</v>
      </c>
      <c r="N126" s="44">
        <f>N125</f>
        <v>0.84878456554261716</v>
      </c>
      <c r="O126" s="39">
        <f t="shared" ref="O126:Y126" si="87">O125</f>
        <v>0.76892349596741472</v>
      </c>
      <c r="P126" s="39">
        <f t="shared" si="87"/>
        <v>0.7546027874110578</v>
      </c>
      <c r="Q126" s="39">
        <f t="shared" si="87"/>
        <v>0.68565458973886217</v>
      </c>
      <c r="R126" s="39">
        <f t="shared" si="87"/>
        <v>0.67773077132066817</v>
      </c>
      <c r="S126" s="39">
        <f t="shared" si="87"/>
        <v>0.6439033536523272</v>
      </c>
      <c r="T126" s="39">
        <f t="shared" si="87"/>
        <v>0.63094609327818763</v>
      </c>
      <c r="U126" s="39">
        <f t="shared" si="87"/>
        <v>0.57843791884498319</v>
      </c>
      <c r="V126" s="39">
        <f t="shared" si="87"/>
        <v>0.57016217290965243</v>
      </c>
      <c r="W126" s="39">
        <f t="shared" si="87"/>
        <v>0.61627960903617374</v>
      </c>
      <c r="X126" s="39">
        <f t="shared" si="87"/>
        <v>0.63163302033978086</v>
      </c>
      <c r="Y126" s="39">
        <f t="shared" si="87"/>
        <v>0.62813273771485079</v>
      </c>
    </row>
    <row r="127" spans="4:25" ht="17.25" customHeight="1" x14ac:dyDescent="0.25">
      <c r="D127" s="32" t="s">
        <v>26</v>
      </c>
      <c r="E127" s="32" t="s">
        <v>208</v>
      </c>
      <c r="F127" s="33" t="s">
        <v>123</v>
      </c>
      <c r="G127" s="34" t="s">
        <v>120</v>
      </c>
      <c r="H127" s="32">
        <v>60</v>
      </c>
      <c r="I127" s="35" t="s">
        <v>124</v>
      </c>
      <c r="J127" s="35" t="s">
        <v>35</v>
      </c>
      <c r="K127" s="36">
        <f t="shared" si="0"/>
        <v>0.33499999999999996</v>
      </c>
      <c r="L127" s="35" t="s">
        <v>125</v>
      </c>
      <c r="M127" s="37">
        <v>0.7</v>
      </c>
      <c r="N127" s="44">
        <f>ROUND(N125*50%,2)</f>
        <v>0.42</v>
      </c>
      <c r="O127" s="39">
        <f t="shared" ref="O127:Y127" si="88">ROUND(O125*50%,2)</f>
        <v>0.38</v>
      </c>
      <c r="P127" s="39">
        <f t="shared" si="88"/>
        <v>0.38</v>
      </c>
      <c r="Q127" s="39">
        <f t="shared" si="88"/>
        <v>0.34</v>
      </c>
      <c r="R127" s="39">
        <f t="shared" si="88"/>
        <v>0.34</v>
      </c>
      <c r="S127" s="39">
        <f t="shared" si="88"/>
        <v>0.32</v>
      </c>
      <c r="T127" s="39">
        <f t="shared" si="88"/>
        <v>0.32</v>
      </c>
      <c r="U127" s="39">
        <f t="shared" si="88"/>
        <v>0.28999999999999998</v>
      </c>
      <c r="V127" s="39">
        <f t="shared" si="88"/>
        <v>0.28999999999999998</v>
      </c>
      <c r="W127" s="39">
        <f t="shared" si="88"/>
        <v>0.31</v>
      </c>
      <c r="X127" s="39">
        <f t="shared" si="88"/>
        <v>0.32</v>
      </c>
      <c r="Y127" s="39">
        <f t="shared" si="88"/>
        <v>0.31</v>
      </c>
    </row>
    <row r="128" spans="4:25" ht="17.25" customHeight="1" x14ac:dyDescent="0.25">
      <c r="D128" s="32" t="s">
        <v>26</v>
      </c>
      <c r="E128" s="32" t="s">
        <v>208</v>
      </c>
      <c r="F128" s="33" t="s">
        <v>123</v>
      </c>
      <c r="G128" s="34" t="s">
        <v>120</v>
      </c>
      <c r="H128" s="32">
        <v>60</v>
      </c>
      <c r="I128" s="35" t="s">
        <v>124</v>
      </c>
      <c r="J128" s="35" t="s">
        <v>35</v>
      </c>
      <c r="K128" s="36">
        <f t="shared" si="0"/>
        <v>0.33499999999999996</v>
      </c>
      <c r="L128" s="35" t="s">
        <v>55</v>
      </c>
      <c r="M128" s="37">
        <f>ROUND(0.5%*230,1)</f>
        <v>1.2</v>
      </c>
      <c r="N128" s="44">
        <f>N127</f>
        <v>0.42</v>
      </c>
      <c r="O128" s="39">
        <f t="shared" ref="O128:Y128" si="89">O127</f>
        <v>0.38</v>
      </c>
      <c r="P128" s="39">
        <f t="shared" si="89"/>
        <v>0.38</v>
      </c>
      <c r="Q128" s="39">
        <f t="shared" si="89"/>
        <v>0.34</v>
      </c>
      <c r="R128" s="39">
        <f t="shared" si="89"/>
        <v>0.34</v>
      </c>
      <c r="S128" s="39">
        <f t="shared" si="89"/>
        <v>0.32</v>
      </c>
      <c r="T128" s="39">
        <f t="shared" si="89"/>
        <v>0.32</v>
      </c>
      <c r="U128" s="39">
        <f t="shared" si="89"/>
        <v>0.28999999999999998</v>
      </c>
      <c r="V128" s="39">
        <f t="shared" si="89"/>
        <v>0.28999999999999998</v>
      </c>
      <c r="W128" s="39">
        <f t="shared" si="89"/>
        <v>0.31</v>
      </c>
      <c r="X128" s="39">
        <f t="shared" si="89"/>
        <v>0.32</v>
      </c>
      <c r="Y128" s="39">
        <f t="shared" si="89"/>
        <v>0.31</v>
      </c>
    </row>
    <row r="129" spans="4:25" ht="17.25" customHeight="1" x14ac:dyDescent="0.25">
      <c r="D129" s="32" t="s">
        <v>26</v>
      </c>
      <c r="E129" s="32" t="s">
        <v>208</v>
      </c>
      <c r="F129" s="33" t="s">
        <v>123</v>
      </c>
      <c r="G129" s="34" t="s">
        <v>120</v>
      </c>
      <c r="H129" s="32">
        <v>60</v>
      </c>
      <c r="I129" s="35" t="s">
        <v>124</v>
      </c>
      <c r="J129" s="35" t="s">
        <v>35</v>
      </c>
      <c r="K129" s="36">
        <f t="shared" si="0"/>
        <v>7.3333333333333334E-2</v>
      </c>
      <c r="L129" s="35" t="s">
        <v>90</v>
      </c>
      <c r="M129" s="37">
        <v>0.05</v>
      </c>
      <c r="N129" s="89">
        <f t="shared" ref="N129:S129" si="90">ROUND(20%*N125,2)</f>
        <v>0.17</v>
      </c>
      <c r="O129" s="127">
        <f t="shared" si="90"/>
        <v>0.15</v>
      </c>
      <c r="P129" s="127">
        <f t="shared" si="90"/>
        <v>0.15</v>
      </c>
      <c r="Q129" s="127">
        <f t="shared" si="90"/>
        <v>0.14000000000000001</v>
      </c>
      <c r="R129" s="127">
        <f t="shared" si="90"/>
        <v>0.14000000000000001</v>
      </c>
      <c r="S129" s="127">
        <f t="shared" si="90"/>
        <v>0.13</v>
      </c>
      <c r="T129" s="127">
        <v>0</v>
      </c>
      <c r="U129" s="127">
        <v>0</v>
      </c>
      <c r="V129" s="127">
        <v>0</v>
      </c>
      <c r="W129" s="127">
        <v>0</v>
      </c>
      <c r="X129" s="127">
        <v>0</v>
      </c>
      <c r="Y129" s="127">
        <v>0</v>
      </c>
    </row>
    <row r="130" spans="4:25" ht="17.25" customHeight="1" x14ac:dyDescent="0.25">
      <c r="D130" s="23" t="s">
        <v>26</v>
      </c>
      <c r="E130" s="23" t="s">
        <v>208</v>
      </c>
      <c r="F130" s="24" t="s">
        <v>126</v>
      </c>
      <c r="G130" s="25" t="s">
        <v>120</v>
      </c>
      <c r="H130" s="23">
        <v>60</v>
      </c>
      <c r="I130" s="26" t="s">
        <v>127</v>
      </c>
      <c r="J130" s="26" t="s">
        <v>34</v>
      </c>
      <c r="K130" s="27">
        <f>IFERROR(AVERAGE(N130:Y130),"n/a")</f>
        <v>0.35000000000000003</v>
      </c>
      <c r="L130" s="28" t="s">
        <v>28</v>
      </c>
      <c r="M130" s="29" t="s">
        <v>28</v>
      </c>
      <c r="N130" s="30">
        <v>0.35</v>
      </c>
      <c r="O130" s="31">
        <v>0.35</v>
      </c>
      <c r="P130" s="31">
        <v>0.35</v>
      </c>
      <c r="Q130" s="31">
        <v>0.35</v>
      </c>
      <c r="R130" s="31">
        <v>0.35</v>
      </c>
      <c r="S130" s="31">
        <v>0.35</v>
      </c>
      <c r="T130" s="31">
        <v>0.35</v>
      </c>
      <c r="U130" s="31">
        <v>0.35</v>
      </c>
      <c r="V130" s="31">
        <v>0.35</v>
      </c>
      <c r="W130" s="31">
        <v>0.35</v>
      </c>
      <c r="X130" s="31">
        <v>0.35</v>
      </c>
      <c r="Y130" s="31">
        <v>0.35</v>
      </c>
    </row>
    <row r="131" spans="4:25" ht="17.25" customHeight="1" x14ac:dyDescent="0.25">
      <c r="D131" s="23" t="s">
        <v>26</v>
      </c>
      <c r="E131" s="23" t="s">
        <v>208</v>
      </c>
      <c r="F131" s="24" t="s">
        <v>128</v>
      </c>
      <c r="G131" s="25" t="s">
        <v>120</v>
      </c>
      <c r="H131" s="23">
        <v>60</v>
      </c>
      <c r="I131" s="26" t="s">
        <v>129</v>
      </c>
      <c r="J131" s="26" t="s">
        <v>34</v>
      </c>
      <c r="K131" s="27">
        <f t="shared" si="0"/>
        <v>0.9</v>
      </c>
      <c r="L131" s="28" t="s">
        <v>28</v>
      </c>
      <c r="M131" s="29" t="s">
        <v>28</v>
      </c>
      <c r="N131" s="42">
        <f>1-SUM(N120,N124,N129)</f>
        <v>0.8</v>
      </c>
      <c r="O131" s="43">
        <f t="shared" ref="O131:Y131" si="91">1-SUM(O120,O124,O129)</f>
        <v>0.8</v>
      </c>
      <c r="P131" s="43">
        <f t="shared" si="91"/>
        <v>0.8</v>
      </c>
      <c r="Q131" s="43">
        <f t="shared" si="91"/>
        <v>0.8</v>
      </c>
      <c r="R131" s="43">
        <f t="shared" si="91"/>
        <v>0.8</v>
      </c>
      <c r="S131" s="43">
        <f t="shared" si="91"/>
        <v>0.8</v>
      </c>
      <c r="T131" s="43">
        <f t="shared" si="91"/>
        <v>1</v>
      </c>
      <c r="U131" s="43">
        <f t="shared" si="91"/>
        <v>1</v>
      </c>
      <c r="V131" s="43">
        <f t="shared" si="91"/>
        <v>1</v>
      </c>
      <c r="W131" s="43">
        <f t="shared" si="91"/>
        <v>1</v>
      </c>
      <c r="X131" s="43">
        <f t="shared" si="91"/>
        <v>1</v>
      </c>
      <c r="Y131" s="43">
        <f t="shared" si="91"/>
        <v>1</v>
      </c>
    </row>
    <row r="132" spans="4:25" ht="17.25" customHeight="1" x14ac:dyDescent="0.25">
      <c r="D132" s="32" t="s">
        <v>26</v>
      </c>
      <c r="E132" s="32" t="s">
        <v>208</v>
      </c>
      <c r="F132" s="33" t="s">
        <v>128</v>
      </c>
      <c r="G132" s="34" t="s">
        <v>120</v>
      </c>
      <c r="H132" s="32">
        <v>60</v>
      </c>
      <c r="I132" s="35" t="s">
        <v>129</v>
      </c>
      <c r="J132" s="35" t="s">
        <v>35</v>
      </c>
      <c r="K132" s="36">
        <f t="shared" ref="K132:K195" si="92">IFERROR(AVERAGE(N132:Y132),"n/a")</f>
        <v>4.4999999999999997E-3</v>
      </c>
      <c r="L132" s="35" t="s">
        <v>36</v>
      </c>
      <c r="M132" s="37">
        <f>10*(5*6)/10^3</f>
        <v>0.3</v>
      </c>
      <c r="N132" s="38">
        <f>ROUND(0.5%*N131,4)</f>
        <v>4.0000000000000001E-3</v>
      </c>
      <c r="O132" s="39">
        <f t="shared" ref="O132:Y132" si="93">ROUND(0.5%*O131,4)</f>
        <v>4.0000000000000001E-3</v>
      </c>
      <c r="P132" s="39">
        <f t="shared" si="93"/>
        <v>4.0000000000000001E-3</v>
      </c>
      <c r="Q132" s="39">
        <f t="shared" si="93"/>
        <v>4.0000000000000001E-3</v>
      </c>
      <c r="R132" s="39">
        <f t="shared" si="93"/>
        <v>4.0000000000000001E-3</v>
      </c>
      <c r="S132" s="39">
        <f t="shared" si="93"/>
        <v>4.0000000000000001E-3</v>
      </c>
      <c r="T132" s="39">
        <f t="shared" si="93"/>
        <v>5.0000000000000001E-3</v>
      </c>
      <c r="U132" s="39">
        <f t="shared" si="93"/>
        <v>5.0000000000000001E-3</v>
      </c>
      <c r="V132" s="39">
        <f t="shared" si="93"/>
        <v>5.0000000000000001E-3</v>
      </c>
      <c r="W132" s="39">
        <f t="shared" si="93"/>
        <v>5.0000000000000001E-3</v>
      </c>
      <c r="X132" s="39">
        <f t="shared" si="93"/>
        <v>5.0000000000000001E-3</v>
      </c>
      <c r="Y132" s="39">
        <f t="shared" si="93"/>
        <v>5.0000000000000001E-3</v>
      </c>
    </row>
    <row r="133" spans="4:25" ht="17.25" customHeight="1" x14ac:dyDescent="0.25">
      <c r="D133" s="32" t="s">
        <v>26</v>
      </c>
      <c r="E133" s="32" t="s">
        <v>208</v>
      </c>
      <c r="F133" s="33" t="s">
        <v>128</v>
      </c>
      <c r="G133" s="34" t="s">
        <v>120</v>
      </c>
      <c r="H133" s="32">
        <v>60</v>
      </c>
      <c r="I133" s="35" t="s">
        <v>129</v>
      </c>
      <c r="J133" s="35" t="s">
        <v>35</v>
      </c>
      <c r="K133" s="36">
        <f t="shared" si="92"/>
        <v>0.56000000000000005</v>
      </c>
      <c r="L133" s="35" t="s">
        <v>37</v>
      </c>
      <c r="M133" s="37">
        <v>4.5</v>
      </c>
      <c r="N133" s="40">
        <f>ROUND($N$42*N131,2)</f>
        <v>0.16</v>
      </c>
      <c r="O133" s="41">
        <f>ROUND($O$42*O131,2)</f>
        <v>0.24</v>
      </c>
      <c r="P133" s="41">
        <f>ROUND($P$42*P131,2)</f>
        <v>0.32</v>
      </c>
      <c r="Q133" s="41">
        <f>ROUND($Q$42*Q131,2)</f>
        <v>0.4</v>
      </c>
      <c r="R133" s="41">
        <f>ROUND($R$42*R131,2)</f>
        <v>0.56000000000000005</v>
      </c>
      <c r="S133" s="41">
        <f>ROUND($S$42*S131,2)</f>
        <v>0.64</v>
      </c>
      <c r="T133" s="41">
        <f>ROUND($T$42*T131,2)</f>
        <v>0.9</v>
      </c>
      <c r="U133" s="41">
        <f>ROUND($U$42*U131,2)</f>
        <v>0.9</v>
      </c>
      <c r="V133" s="41">
        <f>ROUND($V$42*V131,2)</f>
        <v>0.9</v>
      </c>
      <c r="W133" s="41">
        <f>ROUND(W42*W131,2)</f>
        <v>0.7</v>
      </c>
      <c r="X133" s="41">
        <f>ROUND(X42*X131,2)</f>
        <v>0.6</v>
      </c>
      <c r="Y133" s="41">
        <f>ROUND(Y42*Y131,2)</f>
        <v>0.4</v>
      </c>
    </row>
    <row r="134" spans="4:25" ht="17.25" customHeight="1" x14ac:dyDescent="0.25">
      <c r="D134" s="32" t="s">
        <v>26</v>
      </c>
      <c r="E134" s="32" t="s">
        <v>208</v>
      </c>
      <c r="F134" s="33" t="s">
        <v>128</v>
      </c>
      <c r="G134" s="34" t="s">
        <v>120</v>
      </c>
      <c r="H134" s="32">
        <v>60</v>
      </c>
      <c r="I134" s="35" t="s">
        <v>129</v>
      </c>
      <c r="J134" s="35" t="s">
        <v>35</v>
      </c>
      <c r="K134" s="36">
        <f t="shared" si="92"/>
        <v>0.33549999999999996</v>
      </c>
      <c r="L134" s="35" t="s">
        <v>38</v>
      </c>
      <c r="M134" s="37">
        <v>4.5</v>
      </c>
      <c r="N134" s="40">
        <f>N131-SUM(N132:N133)</f>
        <v>0.63600000000000001</v>
      </c>
      <c r="O134" s="41">
        <f t="shared" ref="O134" si="94">O131-SUM(O132:O133)</f>
        <v>0.55600000000000005</v>
      </c>
      <c r="P134" s="41">
        <f t="shared" ref="P134:Y134" si="95">P131-SUM(P132:P133)</f>
        <v>0.47600000000000003</v>
      </c>
      <c r="Q134" s="41">
        <f t="shared" si="95"/>
        <v>0.39600000000000002</v>
      </c>
      <c r="R134" s="41">
        <f t="shared" si="95"/>
        <v>0.23599999999999999</v>
      </c>
      <c r="S134" s="41">
        <f t="shared" si="95"/>
        <v>0.15600000000000003</v>
      </c>
      <c r="T134" s="41">
        <f t="shared" si="95"/>
        <v>9.4999999999999973E-2</v>
      </c>
      <c r="U134" s="41">
        <f t="shared" si="95"/>
        <v>9.4999999999999973E-2</v>
      </c>
      <c r="V134" s="41">
        <f t="shared" si="95"/>
        <v>9.4999999999999973E-2</v>
      </c>
      <c r="W134" s="41">
        <f t="shared" si="95"/>
        <v>0.29500000000000004</v>
      </c>
      <c r="X134" s="41">
        <f t="shared" si="95"/>
        <v>0.39500000000000002</v>
      </c>
      <c r="Y134" s="41">
        <f t="shared" si="95"/>
        <v>0.59499999999999997</v>
      </c>
    </row>
    <row r="135" spans="4:25" ht="17.25" customHeight="1" x14ac:dyDescent="0.25">
      <c r="D135" s="23" t="s">
        <v>26</v>
      </c>
      <c r="E135" s="23" t="s">
        <v>208</v>
      </c>
      <c r="F135" s="24" t="s">
        <v>130</v>
      </c>
      <c r="G135" s="25" t="s">
        <v>120</v>
      </c>
      <c r="H135" s="23">
        <v>60</v>
      </c>
      <c r="I135" s="26" t="s">
        <v>131</v>
      </c>
      <c r="J135" s="26" t="s">
        <v>34</v>
      </c>
      <c r="K135" s="27">
        <f>IFERROR(AVERAGE(N135:Y135),"n/a")</f>
        <v>0.14999999999999997</v>
      </c>
      <c r="L135" s="28" t="s">
        <v>28</v>
      </c>
      <c r="M135" s="29" t="s">
        <v>28</v>
      </c>
      <c r="N135" s="30">
        <v>0.15</v>
      </c>
      <c r="O135" s="31">
        <v>0.15</v>
      </c>
      <c r="P135" s="31">
        <v>0.15</v>
      </c>
      <c r="Q135" s="31">
        <v>0.15</v>
      </c>
      <c r="R135" s="31">
        <v>0.15</v>
      </c>
      <c r="S135" s="31">
        <v>0.15</v>
      </c>
      <c r="T135" s="31">
        <v>0.15</v>
      </c>
      <c r="U135" s="31">
        <v>0.15</v>
      </c>
      <c r="V135" s="31">
        <v>0.15</v>
      </c>
      <c r="W135" s="31">
        <v>0.15</v>
      </c>
      <c r="X135" s="31">
        <v>0.15</v>
      </c>
      <c r="Y135" s="31">
        <v>0.15</v>
      </c>
    </row>
    <row r="136" spans="4:25" ht="17.25" customHeight="1" x14ac:dyDescent="0.25">
      <c r="D136" s="32" t="s">
        <v>26</v>
      </c>
      <c r="E136" s="32" t="s">
        <v>208</v>
      </c>
      <c r="F136" s="33" t="s">
        <v>130</v>
      </c>
      <c r="G136" s="34" t="s">
        <v>120</v>
      </c>
      <c r="H136" s="32">
        <v>60</v>
      </c>
      <c r="I136" s="35" t="s">
        <v>131</v>
      </c>
      <c r="J136" s="35" t="s">
        <v>35</v>
      </c>
      <c r="K136" s="36">
        <f>IFERROR(AVERAGE(N136:Y136),"n/a")</f>
        <v>0.14999999999999997</v>
      </c>
      <c r="L136" s="85" t="s">
        <v>50</v>
      </c>
      <c r="M136" s="37">
        <v>2</v>
      </c>
      <c r="N136" s="44">
        <f>N135</f>
        <v>0.15</v>
      </c>
      <c r="O136" s="39">
        <f t="shared" ref="O136:Y136" si="96">O135</f>
        <v>0.15</v>
      </c>
      <c r="P136" s="39">
        <f t="shared" si="96"/>
        <v>0.15</v>
      </c>
      <c r="Q136" s="39">
        <f t="shared" si="96"/>
        <v>0.15</v>
      </c>
      <c r="R136" s="39">
        <f t="shared" si="96"/>
        <v>0.15</v>
      </c>
      <c r="S136" s="39">
        <f t="shared" si="96"/>
        <v>0.15</v>
      </c>
      <c r="T136" s="39">
        <f t="shared" si="96"/>
        <v>0.15</v>
      </c>
      <c r="U136" s="39">
        <f t="shared" si="96"/>
        <v>0.15</v>
      </c>
      <c r="V136" s="39">
        <f t="shared" si="96"/>
        <v>0.15</v>
      </c>
      <c r="W136" s="39">
        <f t="shared" si="96"/>
        <v>0.15</v>
      </c>
      <c r="X136" s="39">
        <f t="shared" si="96"/>
        <v>0.15</v>
      </c>
      <c r="Y136" s="39">
        <f t="shared" si="96"/>
        <v>0.15</v>
      </c>
    </row>
    <row r="137" spans="4:25" ht="17.25" customHeight="1" x14ac:dyDescent="0.25">
      <c r="D137" s="32" t="s">
        <v>26</v>
      </c>
      <c r="E137" s="32" t="s">
        <v>208</v>
      </c>
      <c r="F137" s="33" t="s">
        <v>130</v>
      </c>
      <c r="G137" s="34" t="s">
        <v>120</v>
      </c>
      <c r="H137" s="32">
        <v>60</v>
      </c>
      <c r="I137" s="35" t="s">
        <v>131</v>
      </c>
      <c r="J137" s="35" t="s">
        <v>35</v>
      </c>
      <c r="K137" s="36">
        <f t="shared" ref="K137" si="97">IFERROR(AVERAGE(N137:Y137),"n/a")</f>
        <v>7.9999999999999988E-2</v>
      </c>
      <c r="L137" s="35" t="s">
        <v>56</v>
      </c>
      <c r="M137" s="37">
        <v>0.1</v>
      </c>
      <c r="N137" s="44">
        <f>ROUND(N135*50%,2)</f>
        <v>0.08</v>
      </c>
      <c r="O137" s="39">
        <f t="shared" ref="O137:Y137" si="98">ROUND(O135*50%,2)</f>
        <v>0.08</v>
      </c>
      <c r="P137" s="39">
        <f t="shared" si="98"/>
        <v>0.08</v>
      </c>
      <c r="Q137" s="39">
        <f t="shared" si="98"/>
        <v>0.08</v>
      </c>
      <c r="R137" s="39">
        <f t="shared" si="98"/>
        <v>0.08</v>
      </c>
      <c r="S137" s="39">
        <f t="shared" si="98"/>
        <v>0.08</v>
      </c>
      <c r="T137" s="39">
        <f t="shared" si="98"/>
        <v>0.08</v>
      </c>
      <c r="U137" s="39">
        <f t="shared" si="98"/>
        <v>0.08</v>
      </c>
      <c r="V137" s="39">
        <f t="shared" si="98"/>
        <v>0.08</v>
      </c>
      <c r="W137" s="39">
        <f t="shared" si="98"/>
        <v>0.08</v>
      </c>
      <c r="X137" s="39">
        <f t="shared" si="98"/>
        <v>0.08</v>
      </c>
      <c r="Y137" s="39">
        <f t="shared" si="98"/>
        <v>0.08</v>
      </c>
    </row>
    <row r="138" spans="4:25" ht="17.25" customHeight="1" x14ac:dyDescent="0.25">
      <c r="D138" s="32" t="s">
        <v>26</v>
      </c>
      <c r="E138" s="32" t="s">
        <v>208</v>
      </c>
      <c r="F138" s="33" t="s">
        <v>130</v>
      </c>
      <c r="G138" s="34" t="s">
        <v>120</v>
      </c>
      <c r="H138" s="32">
        <v>60</v>
      </c>
      <c r="I138" s="35" t="s">
        <v>131</v>
      </c>
      <c r="J138" s="35" t="s">
        <v>35</v>
      </c>
      <c r="K138" s="36">
        <f>IFERROR(AVERAGE(N138:Y138),"n/a")</f>
        <v>7.9999999999999988E-2</v>
      </c>
      <c r="L138" s="35" t="s">
        <v>55</v>
      </c>
      <c r="M138" s="37">
        <f>ROUND(0.5%*20,1)</f>
        <v>0.1</v>
      </c>
      <c r="N138" s="44">
        <f>N137</f>
        <v>0.08</v>
      </c>
      <c r="O138" s="39">
        <f t="shared" ref="O138:Y138" si="99">O137</f>
        <v>0.08</v>
      </c>
      <c r="P138" s="39">
        <f t="shared" si="99"/>
        <v>0.08</v>
      </c>
      <c r="Q138" s="39">
        <f t="shared" si="99"/>
        <v>0.08</v>
      </c>
      <c r="R138" s="39">
        <f t="shared" si="99"/>
        <v>0.08</v>
      </c>
      <c r="S138" s="39">
        <f t="shared" si="99"/>
        <v>0.08</v>
      </c>
      <c r="T138" s="39">
        <f t="shared" si="99"/>
        <v>0.08</v>
      </c>
      <c r="U138" s="39">
        <f t="shared" si="99"/>
        <v>0.08</v>
      </c>
      <c r="V138" s="39">
        <f t="shared" si="99"/>
        <v>0.08</v>
      </c>
      <c r="W138" s="39">
        <f t="shared" si="99"/>
        <v>0.08</v>
      </c>
      <c r="X138" s="39">
        <f t="shared" si="99"/>
        <v>0.08</v>
      </c>
      <c r="Y138" s="39">
        <f t="shared" si="99"/>
        <v>0.08</v>
      </c>
    </row>
    <row r="139" spans="4:25" ht="17.25" customHeight="1" x14ac:dyDescent="0.25">
      <c r="D139" s="120" t="s">
        <v>26</v>
      </c>
      <c r="E139" s="120" t="s">
        <v>208</v>
      </c>
      <c r="F139" s="121" t="s">
        <v>28</v>
      </c>
      <c r="G139" s="122" t="s">
        <v>132</v>
      </c>
      <c r="H139" s="120" t="s">
        <v>28</v>
      </c>
      <c r="I139" s="123" t="s">
        <v>28</v>
      </c>
      <c r="J139" s="123" t="s">
        <v>28</v>
      </c>
      <c r="K139" s="124" t="str">
        <f t="shared" si="92"/>
        <v>n/a</v>
      </c>
      <c r="L139" s="123" t="s">
        <v>28</v>
      </c>
      <c r="M139" s="125" t="s">
        <v>28</v>
      </c>
      <c r="N139" s="126" t="s">
        <v>28</v>
      </c>
      <c r="O139" s="124" t="s">
        <v>28</v>
      </c>
      <c r="P139" s="124" t="s">
        <v>28</v>
      </c>
      <c r="Q139" s="124" t="s">
        <v>28</v>
      </c>
      <c r="R139" s="124" t="s">
        <v>28</v>
      </c>
      <c r="S139" s="124" t="s">
        <v>28</v>
      </c>
      <c r="T139" s="124" t="s">
        <v>28</v>
      </c>
      <c r="U139" s="124" t="s">
        <v>28</v>
      </c>
      <c r="V139" s="124" t="s">
        <v>28</v>
      </c>
      <c r="W139" s="124" t="s">
        <v>28</v>
      </c>
      <c r="X139" s="124" t="s">
        <v>28</v>
      </c>
      <c r="Y139" s="124" t="s">
        <v>28</v>
      </c>
    </row>
    <row r="140" spans="4:25" ht="17.25" customHeight="1" x14ac:dyDescent="0.25">
      <c r="D140" s="23" t="s">
        <v>26</v>
      </c>
      <c r="E140" s="23" t="s">
        <v>208</v>
      </c>
      <c r="F140" s="24" t="s">
        <v>133</v>
      </c>
      <c r="G140" s="25" t="s">
        <v>120</v>
      </c>
      <c r="H140" s="23">
        <v>90</v>
      </c>
      <c r="I140" s="26" t="s">
        <v>134</v>
      </c>
      <c r="J140" s="26" t="s">
        <v>34</v>
      </c>
      <c r="K140" s="27">
        <f t="shared" si="92"/>
        <v>0.84999999999999976</v>
      </c>
      <c r="L140" s="28" t="s">
        <v>28</v>
      </c>
      <c r="M140" s="29" t="s">
        <v>28</v>
      </c>
      <c r="N140" s="42">
        <f>1-N144</f>
        <v>0.85</v>
      </c>
      <c r="O140" s="43">
        <f t="shared" ref="O140:Y140" si="100">1-O144</f>
        <v>0.85</v>
      </c>
      <c r="P140" s="43">
        <f t="shared" si="100"/>
        <v>0.85</v>
      </c>
      <c r="Q140" s="43">
        <f t="shared" si="100"/>
        <v>0.85</v>
      </c>
      <c r="R140" s="43">
        <f t="shared" si="100"/>
        <v>0.85</v>
      </c>
      <c r="S140" s="43">
        <f t="shared" si="100"/>
        <v>0.85</v>
      </c>
      <c r="T140" s="43">
        <f t="shared" si="100"/>
        <v>0.85</v>
      </c>
      <c r="U140" s="43">
        <f t="shared" si="100"/>
        <v>0.85</v>
      </c>
      <c r="V140" s="43">
        <f t="shared" si="100"/>
        <v>0.85</v>
      </c>
      <c r="W140" s="43">
        <f t="shared" si="100"/>
        <v>0.85</v>
      </c>
      <c r="X140" s="43">
        <f t="shared" si="100"/>
        <v>0.85</v>
      </c>
      <c r="Y140" s="43">
        <f t="shared" si="100"/>
        <v>0.85</v>
      </c>
    </row>
    <row r="141" spans="4:25" ht="17.25" customHeight="1" x14ac:dyDescent="0.25">
      <c r="D141" s="32" t="s">
        <v>26</v>
      </c>
      <c r="E141" s="32" t="s">
        <v>208</v>
      </c>
      <c r="F141" s="33" t="s">
        <v>133</v>
      </c>
      <c r="G141" s="34" t="s">
        <v>120</v>
      </c>
      <c r="H141" s="32">
        <v>90</v>
      </c>
      <c r="I141" s="35" t="s">
        <v>134</v>
      </c>
      <c r="J141" s="35" t="s">
        <v>35</v>
      </c>
      <c r="K141" s="36">
        <f t="shared" si="92"/>
        <v>0.84999999999999976</v>
      </c>
      <c r="L141" s="85" t="s">
        <v>54</v>
      </c>
      <c r="M141" s="37">
        <v>2.5</v>
      </c>
      <c r="N141" s="40">
        <f>N140</f>
        <v>0.85</v>
      </c>
      <c r="O141" s="41">
        <f t="shared" ref="O141:Y141" si="101">O140</f>
        <v>0.85</v>
      </c>
      <c r="P141" s="41">
        <f t="shared" si="101"/>
        <v>0.85</v>
      </c>
      <c r="Q141" s="41">
        <f t="shared" si="101"/>
        <v>0.85</v>
      </c>
      <c r="R141" s="41">
        <f t="shared" si="101"/>
        <v>0.85</v>
      </c>
      <c r="S141" s="41">
        <f t="shared" si="101"/>
        <v>0.85</v>
      </c>
      <c r="T141" s="41">
        <f t="shared" si="101"/>
        <v>0.85</v>
      </c>
      <c r="U141" s="41">
        <f t="shared" si="101"/>
        <v>0.85</v>
      </c>
      <c r="V141" s="41">
        <f t="shared" si="101"/>
        <v>0.85</v>
      </c>
      <c r="W141" s="41">
        <f t="shared" si="101"/>
        <v>0.85</v>
      </c>
      <c r="X141" s="41">
        <f t="shared" si="101"/>
        <v>0.85</v>
      </c>
      <c r="Y141" s="41">
        <f t="shared" si="101"/>
        <v>0.85</v>
      </c>
    </row>
    <row r="142" spans="4:25" ht="17.25" customHeight="1" x14ac:dyDescent="0.25">
      <c r="D142" s="32" t="s">
        <v>26</v>
      </c>
      <c r="E142" s="32" t="s">
        <v>208</v>
      </c>
      <c r="F142" s="33" t="s">
        <v>133</v>
      </c>
      <c r="G142" s="34" t="s">
        <v>120</v>
      </c>
      <c r="H142" s="32">
        <v>90</v>
      </c>
      <c r="I142" s="35" t="s">
        <v>134</v>
      </c>
      <c r="J142" s="35" t="s">
        <v>35</v>
      </c>
      <c r="K142" s="36">
        <f t="shared" si="92"/>
        <v>0.51999999999999991</v>
      </c>
      <c r="L142" s="35" t="s">
        <v>135</v>
      </c>
      <c r="M142" s="37">
        <v>0.9</v>
      </c>
      <c r="N142" s="87">
        <f>N140-N143</f>
        <v>0.16999999999999993</v>
      </c>
      <c r="O142" s="88">
        <f t="shared" ref="O142:Y142" si="102">O140-O143</f>
        <v>0.26</v>
      </c>
      <c r="P142" s="88">
        <f t="shared" si="102"/>
        <v>0.33999999999999997</v>
      </c>
      <c r="Q142" s="88">
        <f t="shared" si="102"/>
        <v>0.43</v>
      </c>
      <c r="R142" s="88">
        <f t="shared" si="102"/>
        <v>0.6</v>
      </c>
      <c r="S142" s="88">
        <f t="shared" si="102"/>
        <v>0.67999999999999994</v>
      </c>
      <c r="T142" s="88">
        <f t="shared" si="102"/>
        <v>0.77</v>
      </c>
      <c r="U142" s="88">
        <f t="shared" si="102"/>
        <v>0.77</v>
      </c>
      <c r="V142" s="88">
        <f t="shared" si="102"/>
        <v>0.77</v>
      </c>
      <c r="W142" s="88">
        <f t="shared" si="102"/>
        <v>0.6</v>
      </c>
      <c r="X142" s="88">
        <f t="shared" si="102"/>
        <v>0.51</v>
      </c>
      <c r="Y142" s="88">
        <f t="shared" si="102"/>
        <v>0.33999999999999997</v>
      </c>
    </row>
    <row r="143" spans="4:25" ht="17.25" customHeight="1" x14ac:dyDescent="0.25">
      <c r="D143" s="32" t="s">
        <v>26</v>
      </c>
      <c r="E143" s="32" t="s">
        <v>208</v>
      </c>
      <c r="F143" s="33" t="s">
        <v>133</v>
      </c>
      <c r="G143" s="34" t="s">
        <v>120</v>
      </c>
      <c r="H143" s="32">
        <v>90</v>
      </c>
      <c r="I143" s="35" t="s">
        <v>134</v>
      </c>
      <c r="J143" s="35" t="s">
        <v>35</v>
      </c>
      <c r="K143" s="36">
        <f t="shared" si="92"/>
        <v>0.33</v>
      </c>
      <c r="L143" s="35" t="s">
        <v>136</v>
      </c>
      <c r="M143" s="37">
        <v>0.11</v>
      </c>
      <c r="N143" s="87">
        <f t="shared" ref="N143:Y143" si="103">ROUND(N43/N40*N140,2)</f>
        <v>0.68</v>
      </c>
      <c r="O143" s="88">
        <f t="shared" si="103"/>
        <v>0.59</v>
      </c>
      <c r="P143" s="88">
        <f t="shared" si="103"/>
        <v>0.51</v>
      </c>
      <c r="Q143" s="88">
        <f t="shared" si="103"/>
        <v>0.42</v>
      </c>
      <c r="R143" s="88">
        <f t="shared" si="103"/>
        <v>0.25</v>
      </c>
      <c r="S143" s="88">
        <f t="shared" si="103"/>
        <v>0.17</v>
      </c>
      <c r="T143" s="88">
        <f t="shared" si="103"/>
        <v>0.08</v>
      </c>
      <c r="U143" s="88">
        <f t="shared" si="103"/>
        <v>0.08</v>
      </c>
      <c r="V143" s="88">
        <f t="shared" si="103"/>
        <v>0.08</v>
      </c>
      <c r="W143" s="88">
        <f t="shared" si="103"/>
        <v>0.25</v>
      </c>
      <c r="X143" s="88">
        <f t="shared" si="103"/>
        <v>0.34</v>
      </c>
      <c r="Y143" s="88">
        <f t="shared" si="103"/>
        <v>0.51</v>
      </c>
    </row>
    <row r="144" spans="4:25" ht="17.25" customHeight="1" x14ac:dyDescent="0.25">
      <c r="D144" s="23" t="s">
        <v>26</v>
      </c>
      <c r="E144" s="23" t="s">
        <v>208</v>
      </c>
      <c r="F144" s="24" t="s">
        <v>133</v>
      </c>
      <c r="G144" s="25" t="s">
        <v>120</v>
      </c>
      <c r="H144" s="23">
        <v>90</v>
      </c>
      <c r="I144" s="26" t="s">
        <v>137</v>
      </c>
      <c r="J144" s="26" t="s">
        <v>34</v>
      </c>
      <c r="K144" s="27">
        <f t="shared" si="92"/>
        <v>0.14999999999999997</v>
      </c>
      <c r="L144" s="28" t="s">
        <v>28</v>
      </c>
      <c r="M144" s="29" t="s">
        <v>28</v>
      </c>
      <c r="N144" s="30">
        <v>0.15</v>
      </c>
      <c r="O144" s="31">
        <v>0.15</v>
      </c>
      <c r="P144" s="31">
        <v>0.15</v>
      </c>
      <c r="Q144" s="31">
        <v>0.15</v>
      </c>
      <c r="R144" s="31">
        <v>0.15</v>
      </c>
      <c r="S144" s="31">
        <v>0.15</v>
      </c>
      <c r="T144" s="31">
        <v>0.15</v>
      </c>
      <c r="U144" s="31">
        <v>0.15</v>
      </c>
      <c r="V144" s="31">
        <v>0.15</v>
      </c>
      <c r="W144" s="31">
        <v>0.15</v>
      </c>
      <c r="X144" s="31">
        <v>0.15</v>
      </c>
      <c r="Y144" s="31">
        <v>0.15</v>
      </c>
    </row>
    <row r="145" spans="4:25" ht="17.25" customHeight="1" x14ac:dyDescent="0.25">
      <c r="D145" s="32" t="s">
        <v>26</v>
      </c>
      <c r="E145" s="32" t="s">
        <v>208</v>
      </c>
      <c r="F145" s="33" t="s">
        <v>133</v>
      </c>
      <c r="G145" s="34" t="s">
        <v>120</v>
      </c>
      <c r="H145" s="32">
        <v>90</v>
      </c>
      <c r="I145" s="35" t="s">
        <v>137</v>
      </c>
      <c r="J145" s="35" t="s">
        <v>35</v>
      </c>
      <c r="K145" s="36">
        <f t="shared" si="92"/>
        <v>0.14999999999999997</v>
      </c>
      <c r="L145" s="85" t="s">
        <v>50</v>
      </c>
      <c r="M145" s="37">
        <v>2</v>
      </c>
      <c r="N145" s="40">
        <f>N144</f>
        <v>0.15</v>
      </c>
      <c r="O145" s="41">
        <f t="shared" ref="O145:Y145" si="104">O144</f>
        <v>0.15</v>
      </c>
      <c r="P145" s="41">
        <f t="shared" si="104"/>
        <v>0.15</v>
      </c>
      <c r="Q145" s="41">
        <f t="shared" si="104"/>
        <v>0.15</v>
      </c>
      <c r="R145" s="41">
        <f t="shared" si="104"/>
        <v>0.15</v>
      </c>
      <c r="S145" s="41">
        <f t="shared" si="104"/>
        <v>0.15</v>
      </c>
      <c r="T145" s="41">
        <f t="shared" si="104"/>
        <v>0.15</v>
      </c>
      <c r="U145" s="41">
        <f t="shared" si="104"/>
        <v>0.15</v>
      </c>
      <c r="V145" s="41">
        <f t="shared" si="104"/>
        <v>0.15</v>
      </c>
      <c r="W145" s="41">
        <f t="shared" si="104"/>
        <v>0.15</v>
      </c>
      <c r="X145" s="41">
        <f t="shared" si="104"/>
        <v>0.15</v>
      </c>
      <c r="Y145" s="41">
        <f t="shared" si="104"/>
        <v>0.15</v>
      </c>
    </row>
    <row r="146" spans="4:25" ht="17.25" customHeight="1" x14ac:dyDescent="0.25">
      <c r="D146" s="32" t="s">
        <v>26</v>
      </c>
      <c r="E146" s="32" t="s">
        <v>208</v>
      </c>
      <c r="F146" s="33" t="s">
        <v>133</v>
      </c>
      <c r="G146" s="34" t="s">
        <v>120</v>
      </c>
      <c r="H146" s="32">
        <v>90</v>
      </c>
      <c r="I146" s="35" t="s">
        <v>137</v>
      </c>
      <c r="J146" s="35" t="s">
        <v>35</v>
      </c>
      <c r="K146" s="36">
        <f t="shared" si="92"/>
        <v>9.4166666666666676E-2</v>
      </c>
      <c r="L146" s="35" t="s">
        <v>135</v>
      </c>
      <c r="M146" s="37">
        <v>0.9</v>
      </c>
      <c r="N146" s="87">
        <f>N144-N147</f>
        <v>0.03</v>
      </c>
      <c r="O146" s="88">
        <f t="shared" ref="O146:Y146" si="105">O144-O147</f>
        <v>4.9999999999999989E-2</v>
      </c>
      <c r="P146" s="88">
        <f t="shared" si="105"/>
        <v>0.06</v>
      </c>
      <c r="Q146" s="88">
        <f t="shared" si="105"/>
        <v>7.9999999999999988E-2</v>
      </c>
      <c r="R146" s="88">
        <f t="shared" si="105"/>
        <v>0.10999999999999999</v>
      </c>
      <c r="S146" s="88">
        <f t="shared" si="105"/>
        <v>0.12</v>
      </c>
      <c r="T146" s="88">
        <f t="shared" si="105"/>
        <v>0.13999999999999999</v>
      </c>
      <c r="U146" s="88">
        <f t="shared" si="105"/>
        <v>0.13999999999999999</v>
      </c>
      <c r="V146" s="88">
        <f t="shared" si="105"/>
        <v>0.13999999999999999</v>
      </c>
      <c r="W146" s="88">
        <f t="shared" si="105"/>
        <v>0.10999999999999999</v>
      </c>
      <c r="X146" s="88">
        <f t="shared" si="105"/>
        <v>0.09</v>
      </c>
      <c r="Y146" s="88">
        <f t="shared" si="105"/>
        <v>0.06</v>
      </c>
    </row>
    <row r="147" spans="4:25" ht="17.25" customHeight="1" x14ac:dyDescent="0.25">
      <c r="D147" s="32" t="s">
        <v>26</v>
      </c>
      <c r="E147" s="32" t="s">
        <v>208</v>
      </c>
      <c r="F147" s="33" t="s">
        <v>133</v>
      </c>
      <c r="G147" s="34" t="s">
        <v>120</v>
      </c>
      <c r="H147" s="32">
        <v>90</v>
      </c>
      <c r="I147" s="35" t="s">
        <v>137</v>
      </c>
      <c r="J147" s="35" t="s">
        <v>35</v>
      </c>
      <c r="K147" s="36">
        <f t="shared" si="92"/>
        <v>5.5833333333333339E-2</v>
      </c>
      <c r="L147" s="35" t="s">
        <v>136</v>
      </c>
      <c r="M147" s="37">
        <v>0.11</v>
      </c>
      <c r="N147" s="87">
        <f t="shared" ref="N147:Y147" si="106">ROUND(N43/N40*N144,2)</f>
        <v>0.12</v>
      </c>
      <c r="O147" s="88">
        <f t="shared" si="106"/>
        <v>0.1</v>
      </c>
      <c r="P147" s="88">
        <f t="shared" si="106"/>
        <v>0.09</v>
      </c>
      <c r="Q147" s="88">
        <f t="shared" si="106"/>
        <v>7.0000000000000007E-2</v>
      </c>
      <c r="R147" s="88">
        <f t="shared" si="106"/>
        <v>0.04</v>
      </c>
      <c r="S147" s="88">
        <f t="shared" si="106"/>
        <v>0.03</v>
      </c>
      <c r="T147" s="88">
        <f t="shared" si="106"/>
        <v>0.01</v>
      </c>
      <c r="U147" s="88">
        <f t="shared" si="106"/>
        <v>0.01</v>
      </c>
      <c r="V147" s="88">
        <f t="shared" si="106"/>
        <v>0.01</v>
      </c>
      <c r="W147" s="88">
        <f t="shared" si="106"/>
        <v>0.04</v>
      </c>
      <c r="X147" s="88">
        <f t="shared" si="106"/>
        <v>0.06</v>
      </c>
      <c r="Y147" s="88">
        <f t="shared" si="106"/>
        <v>0.09</v>
      </c>
    </row>
    <row r="148" spans="4:25" ht="17.25" customHeight="1" x14ac:dyDescent="0.25">
      <c r="D148" s="23" t="s">
        <v>26</v>
      </c>
      <c r="E148" s="23" t="s">
        <v>208</v>
      </c>
      <c r="F148" s="24" t="s">
        <v>138</v>
      </c>
      <c r="G148" s="25" t="s">
        <v>120</v>
      </c>
      <c r="H148" s="23">
        <v>120</v>
      </c>
      <c r="I148" s="26" t="s">
        <v>139</v>
      </c>
      <c r="J148" s="26" t="s">
        <v>34</v>
      </c>
      <c r="K148" s="27">
        <f t="shared" si="92"/>
        <v>0</v>
      </c>
      <c r="L148" s="28" t="s">
        <v>28</v>
      </c>
      <c r="M148" s="29" t="s">
        <v>28</v>
      </c>
      <c r="N148" s="30">
        <v>0</v>
      </c>
      <c r="O148" s="31">
        <v>0</v>
      </c>
      <c r="P148" s="31">
        <v>0</v>
      </c>
      <c r="Q148" s="31">
        <v>0</v>
      </c>
      <c r="R148" s="31">
        <v>0</v>
      </c>
      <c r="S148" s="31">
        <v>0</v>
      </c>
      <c r="T148" s="31">
        <v>0</v>
      </c>
      <c r="U148" s="31">
        <v>0</v>
      </c>
      <c r="V148" s="31">
        <v>0</v>
      </c>
      <c r="W148" s="31">
        <v>0</v>
      </c>
      <c r="X148" s="31">
        <v>0</v>
      </c>
      <c r="Y148" s="31">
        <v>0</v>
      </c>
    </row>
    <row r="149" spans="4:25" ht="17.25" customHeight="1" x14ac:dyDescent="0.25">
      <c r="D149" s="32" t="s">
        <v>26</v>
      </c>
      <c r="E149" s="32" t="s">
        <v>208</v>
      </c>
      <c r="F149" s="33" t="s">
        <v>138</v>
      </c>
      <c r="G149" s="34" t="s">
        <v>120</v>
      </c>
      <c r="H149" s="32">
        <v>120</v>
      </c>
      <c r="I149" s="35" t="s">
        <v>139</v>
      </c>
      <c r="J149" s="35" t="s">
        <v>35</v>
      </c>
      <c r="K149" s="36">
        <f t="shared" si="92"/>
        <v>0</v>
      </c>
      <c r="L149" s="91" t="s">
        <v>140</v>
      </c>
      <c r="M149" s="92">
        <v>540</v>
      </c>
      <c r="N149" s="128">
        <f t="shared" ref="N149:Y149" si="107">ROUND(N148*50%,2)</f>
        <v>0</v>
      </c>
      <c r="O149" s="129">
        <f t="shared" si="107"/>
        <v>0</v>
      </c>
      <c r="P149" s="129">
        <f t="shared" si="107"/>
        <v>0</v>
      </c>
      <c r="Q149" s="129">
        <f t="shared" si="107"/>
        <v>0</v>
      </c>
      <c r="R149" s="129">
        <f t="shared" si="107"/>
        <v>0</v>
      </c>
      <c r="S149" s="129">
        <f t="shared" si="107"/>
        <v>0</v>
      </c>
      <c r="T149" s="129">
        <f t="shared" si="107"/>
        <v>0</v>
      </c>
      <c r="U149" s="129">
        <f t="shared" si="107"/>
        <v>0</v>
      </c>
      <c r="V149" s="129">
        <f t="shared" si="107"/>
        <v>0</v>
      </c>
      <c r="W149" s="129">
        <f t="shared" si="107"/>
        <v>0</v>
      </c>
      <c r="X149" s="129">
        <f t="shared" si="107"/>
        <v>0</v>
      </c>
      <c r="Y149" s="129">
        <f t="shared" si="107"/>
        <v>0</v>
      </c>
    </row>
    <row r="150" spans="4:25" ht="17.25" customHeight="1" x14ac:dyDescent="0.25">
      <c r="D150" s="32" t="s">
        <v>26</v>
      </c>
      <c r="E150" s="32" t="s">
        <v>208</v>
      </c>
      <c r="F150" s="33" t="s">
        <v>138</v>
      </c>
      <c r="G150" s="34" t="s">
        <v>120</v>
      </c>
      <c r="H150" s="32">
        <v>120</v>
      </c>
      <c r="I150" s="35" t="s">
        <v>139</v>
      </c>
      <c r="J150" s="35" t="s">
        <v>35</v>
      </c>
      <c r="K150" s="36">
        <f t="shared" si="92"/>
        <v>0</v>
      </c>
      <c r="L150" s="91" t="s">
        <v>141</v>
      </c>
      <c r="M150" s="92">
        <v>402</v>
      </c>
      <c r="N150" s="128">
        <f t="shared" ref="N150:Y150" si="108">ROUND(N148*45%,2)</f>
        <v>0</v>
      </c>
      <c r="O150" s="129">
        <f t="shared" si="108"/>
        <v>0</v>
      </c>
      <c r="P150" s="129">
        <f t="shared" si="108"/>
        <v>0</v>
      </c>
      <c r="Q150" s="129">
        <f t="shared" si="108"/>
        <v>0</v>
      </c>
      <c r="R150" s="129">
        <f t="shared" si="108"/>
        <v>0</v>
      </c>
      <c r="S150" s="129">
        <f t="shared" si="108"/>
        <v>0</v>
      </c>
      <c r="T150" s="129">
        <f t="shared" si="108"/>
        <v>0</v>
      </c>
      <c r="U150" s="129">
        <f t="shared" si="108"/>
        <v>0</v>
      </c>
      <c r="V150" s="129">
        <f t="shared" si="108"/>
        <v>0</v>
      </c>
      <c r="W150" s="129">
        <f t="shared" si="108"/>
        <v>0</v>
      </c>
      <c r="X150" s="129">
        <f t="shared" si="108"/>
        <v>0</v>
      </c>
      <c r="Y150" s="129">
        <f t="shared" si="108"/>
        <v>0</v>
      </c>
    </row>
    <row r="151" spans="4:25" ht="17.25" customHeight="1" x14ac:dyDescent="0.25">
      <c r="D151" s="32" t="s">
        <v>26</v>
      </c>
      <c r="E151" s="32" t="s">
        <v>208</v>
      </c>
      <c r="F151" s="33" t="s">
        <v>138</v>
      </c>
      <c r="G151" s="34" t="s">
        <v>120</v>
      </c>
      <c r="H151" s="32">
        <v>120</v>
      </c>
      <c r="I151" s="35" t="s">
        <v>139</v>
      </c>
      <c r="J151" s="35" t="s">
        <v>35</v>
      </c>
      <c r="K151" s="36">
        <f t="shared" si="92"/>
        <v>0</v>
      </c>
      <c r="L151" s="91" t="s">
        <v>142</v>
      </c>
      <c r="M151" s="92">
        <v>301</v>
      </c>
      <c r="N151" s="128">
        <f>N148-SUM(N149:N150)</f>
        <v>0</v>
      </c>
      <c r="O151" s="129">
        <f t="shared" ref="O151:Y151" si="109">O148-SUM(O149:O150)</f>
        <v>0</v>
      </c>
      <c r="P151" s="129">
        <f t="shared" si="109"/>
        <v>0</v>
      </c>
      <c r="Q151" s="129">
        <f t="shared" si="109"/>
        <v>0</v>
      </c>
      <c r="R151" s="129">
        <f t="shared" si="109"/>
        <v>0</v>
      </c>
      <c r="S151" s="129">
        <f t="shared" si="109"/>
        <v>0</v>
      </c>
      <c r="T151" s="129">
        <f t="shared" si="109"/>
        <v>0</v>
      </c>
      <c r="U151" s="129">
        <f t="shared" si="109"/>
        <v>0</v>
      </c>
      <c r="V151" s="129">
        <f t="shared" si="109"/>
        <v>0</v>
      </c>
      <c r="W151" s="129">
        <f t="shared" si="109"/>
        <v>0</v>
      </c>
      <c r="X151" s="129">
        <f t="shared" si="109"/>
        <v>0</v>
      </c>
      <c r="Y151" s="129">
        <f t="shared" si="109"/>
        <v>0</v>
      </c>
    </row>
    <row r="152" spans="4:25" ht="17.25" customHeight="1" x14ac:dyDescent="0.25">
      <c r="D152" s="32" t="s">
        <v>26</v>
      </c>
      <c r="E152" s="32" t="s">
        <v>208</v>
      </c>
      <c r="F152" s="33" t="s">
        <v>138</v>
      </c>
      <c r="G152" s="34" t="s">
        <v>120</v>
      </c>
      <c r="H152" s="32">
        <v>120</v>
      </c>
      <c r="I152" s="35" t="s">
        <v>139</v>
      </c>
      <c r="J152" s="35" t="s">
        <v>35</v>
      </c>
      <c r="K152" s="36">
        <f t="shared" si="92"/>
        <v>0</v>
      </c>
      <c r="L152" s="35" t="s">
        <v>143</v>
      </c>
      <c r="M152" s="37">
        <v>591</v>
      </c>
      <c r="N152" s="130">
        <v>0</v>
      </c>
      <c r="O152" s="131">
        <v>0</v>
      </c>
      <c r="P152" s="131">
        <v>0</v>
      </c>
      <c r="Q152" s="131">
        <v>0</v>
      </c>
      <c r="R152" s="131">
        <v>0</v>
      </c>
      <c r="S152" s="131">
        <v>0</v>
      </c>
      <c r="T152" s="131">
        <v>0</v>
      </c>
      <c r="U152" s="131">
        <v>0</v>
      </c>
      <c r="V152" s="131">
        <v>0</v>
      </c>
      <c r="W152" s="131">
        <v>0</v>
      </c>
      <c r="X152" s="131">
        <v>0</v>
      </c>
      <c r="Y152" s="131">
        <v>0</v>
      </c>
    </row>
    <row r="153" spans="4:25" ht="17.25" customHeight="1" x14ac:dyDescent="0.25">
      <c r="D153" s="32" t="s">
        <v>26</v>
      </c>
      <c r="E153" s="32" t="s">
        <v>208</v>
      </c>
      <c r="F153" s="33" t="s">
        <v>138</v>
      </c>
      <c r="G153" s="34" t="s">
        <v>120</v>
      </c>
      <c r="H153" s="32">
        <v>120</v>
      </c>
      <c r="I153" s="35" t="s">
        <v>139</v>
      </c>
      <c r="J153" s="35" t="s">
        <v>35</v>
      </c>
      <c r="K153" s="36">
        <f t="shared" si="92"/>
        <v>0</v>
      </c>
      <c r="L153" s="35" t="s">
        <v>144</v>
      </c>
      <c r="M153" s="37">
        <v>469</v>
      </c>
      <c r="N153" s="130">
        <v>0</v>
      </c>
      <c r="O153" s="131">
        <v>0</v>
      </c>
      <c r="P153" s="131">
        <v>0</v>
      </c>
      <c r="Q153" s="131">
        <v>0</v>
      </c>
      <c r="R153" s="131">
        <v>0</v>
      </c>
      <c r="S153" s="131">
        <v>0</v>
      </c>
      <c r="T153" s="131">
        <v>0</v>
      </c>
      <c r="U153" s="131">
        <v>0</v>
      </c>
      <c r="V153" s="131">
        <v>0</v>
      </c>
      <c r="W153" s="131">
        <v>0</v>
      </c>
      <c r="X153" s="131">
        <v>0</v>
      </c>
      <c r="Y153" s="131">
        <v>0</v>
      </c>
    </row>
    <row r="154" spans="4:25" ht="17.25" customHeight="1" x14ac:dyDescent="0.25">
      <c r="D154" s="32" t="s">
        <v>26</v>
      </c>
      <c r="E154" s="32" t="s">
        <v>208</v>
      </c>
      <c r="F154" s="33" t="s">
        <v>138</v>
      </c>
      <c r="G154" s="34" t="s">
        <v>120</v>
      </c>
      <c r="H154" s="32">
        <v>120</v>
      </c>
      <c r="I154" s="35" t="s">
        <v>139</v>
      </c>
      <c r="J154" s="35" t="s">
        <v>35</v>
      </c>
      <c r="K154" s="36">
        <f t="shared" si="92"/>
        <v>0</v>
      </c>
      <c r="L154" s="35" t="s">
        <v>145</v>
      </c>
      <c r="M154" s="37">
        <v>409</v>
      </c>
      <c r="N154" s="130">
        <v>0</v>
      </c>
      <c r="O154" s="131">
        <v>0</v>
      </c>
      <c r="P154" s="131">
        <v>0</v>
      </c>
      <c r="Q154" s="131">
        <v>0</v>
      </c>
      <c r="R154" s="131">
        <v>0</v>
      </c>
      <c r="S154" s="131">
        <v>0</v>
      </c>
      <c r="T154" s="131">
        <v>0</v>
      </c>
      <c r="U154" s="131">
        <v>0</v>
      </c>
      <c r="V154" s="131">
        <v>0</v>
      </c>
      <c r="W154" s="131">
        <v>0</v>
      </c>
      <c r="X154" s="131">
        <v>0</v>
      </c>
      <c r="Y154" s="131">
        <v>0</v>
      </c>
    </row>
    <row r="155" spans="4:25" ht="17.25" customHeight="1" x14ac:dyDescent="0.25">
      <c r="D155" s="23" t="s">
        <v>26</v>
      </c>
      <c r="E155" s="23" t="s">
        <v>208</v>
      </c>
      <c r="F155" s="24" t="s">
        <v>146</v>
      </c>
      <c r="G155" s="25" t="s">
        <v>120</v>
      </c>
      <c r="H155" s="23">
        <v>160</v>
      </c>
      <c r="I155" s="26" t="s">
        <v>147</v>
      </c>
      <c r="J155" s="26" t="s">
        <v>34</v>
      </c>
      <c r="K155" s="27">
        <f t="shared" si="92"/>
        <v>1</v>
      </c>
      <c r="L155" s="28" t="s">
        <v>28</v>
      </c>
      <c r="M155" s="29" t="s">
        <v>28</v>
      </c>
      <c r="N155" s="30">
        <v>1</v>
      </c>
      <c r="O155" s="31">
        <v>1</v>
      </c>
      <c r="P155" s="31">
        <v>1</v>
      </c>
      <c r="Q155" s="31">
        <v>1</v>
      </c>
      <c r="R155" s="31">
        <v>1</v>
      </c>
      <c r="S155" s="31">
        <v>1</v>
      </c>
      <c r="T155" s="31">
        <v>1</v>
      </c>
      <c r="U155" s="31">
        <v>1</v>
      </c>
      <c r="V155" s="31">
        <v>1</v>
      </c>
      <c r="W155" s="31">
        <v>1</v>
      </c>
      <c r="X155" s="31">
        <v>1</v>
      </c>
      <c r="Y155" s="31">
        <v>1</v>
      </c>
    </row>
    <row r="156" spans="4:25" ht="17.25" customHeight="1" x14ac:dyDescent="0.25">
      <c r="D156" s="120" t="s">
        <v>26</v>
      </c>
      <c r="E156" s="120" t="s">
        <v>208</v>
      </c>
      <c r="F156" s="121" t="s">
        <v>28</v>
      </c>
      <c r="G156" s="122" t="s">
        <v>148</v>
      </c>
      <c r="H156" s="120" t="s">
        <v>28</v>
      </c>
      <c r="I156" s="123" t="s">
        <v>28</v>
      </c>
      <c r="J156" s="123" t="s">
        <v>28</v>
      </c>
      <c r="K156" s="124" t="str">
        <f t="shared" si="92"/>
        <v>n/a</v>
      </c>
      <c r="L156" s="123" t="s">
        <v>28</v>
      </c>
      <c r="M156" s="125" t="s">
        <v>28</v>
      </c>
      <c r="N156" s="126" t="s">
        <v>28</v>
      </c>
      <c r="O156" s="124" t="s">
        <v>28</v>
      </c>
      <c r="P156" s="124" t="s">
        <v>28</v>
      </c>
      <c r="Q156" s="124" t="s">
        <v>28</v>
      </c>
      <c r="R156" s="124" t="s">
        <v>28</v>
      </c>
      <c r="S156" s="124" t="s">
        <v>28</v>
      </c>
      <c r="T156" s="124" t="s">
        <v>28</v>
      </c>
      <c r="U156" s="124" t="s">
        <v>28</v>
      </c>
      <c r="V156" s="124" t="s">
        <v>28</v>
      </c>
      <c r="W156" s="124" t="s">
        <v>28</v>
      </c>
      <c r="X156" s="124" t="s">
        <v>28</v>
      </c>
      <c r="Y156" s="124" t="s">
        <v>28</v>
      </c>
    </row>
    <row r="157" spans="4:25" ht="17.25" customHeight="1" x14ac:dyDescent="0.25">
      <c r="D157" s="23" t="s">
        <v>26</v>
      </c>
      <c r="E157" s="23" t="s">
        <v>208</v>
      </c>
      <c r="F157" s="24" t="s">
        <v>149</v>
      </c>
      <c r="G157" s="25" t="s">
        <v>120</v>
      </c>
      <c r="H157" s="23">
        <v>180</v>
      </c>
      <c r="I157" s="26" t="s">
        <v>129</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32" t="s">
        <v>26</v>
      </c>
      <c r="E158" s="32" t="s">
        <v>208</v>
      </c>
      <c r="F158" s="33" t="s">
        <v>149</v>
      </c>
      <c r="G158" s="34" t="s">
        <v>120</v>
      </c>
      <c r="H158" s="32">
        <v>180</v>
      </c>
      <c r="I158" s="35" t="s">
        <v>129</v>
      </c>
      <c r="J158" s="35" t="s">
        <v>35</v>
      </c>
      <c r="K158" s="36">
        <f t="shared" si="92"/>
        <v>4.9999999999999992E-3</v>
      </c>
      <c r="L158" s="35" t="s">
        <v>36</v>
      </c>
      <c r="M158" s="37">
        <f>10*(5*6)/10^3</f>
        <v>0.3</v>
      </c>
      <c r="N158" s="38">
        <f>ROUND(0.5%*N157,4)</f>
        <v>5.0000000000000001E-3</v>
      </c>
      <c r="O158" s="39">
        <f t="shared" ref="O158:Y158" si="110">ROUND(0.5%*O157,4)</f>
        <v>5.0000000000000001E-3</v>
      </c>
      <c r="P158" s="39">
        <f t="shared" si="110"/>
        <v>5.0000000000000001E-3</v>
      </c>
      <c r="Q158" s="39">
        <f t="shared" si="110"/>
        <v>5.0000000000000001E-3</v>
      </c>
      <c r="R158" s="39">
        <f t="shared" si="110"/>
        <v>5.0000000000000001E-3</v>
      </c>
      <c r="S158" s="39">
        <f t="shared" si="110"/>
        <v>5.0000000000000001E-3</v>
      </c>
      <c r="T158" s="39">
        <f t="shared" si="110"/>
        <v>5.0000000000000001E-3</v>
      </c>
      <c r="U158" s="39">
        <f t="shared" si="110"/>
        <v>5.0000000000000001E-3</v>
      </c>
      <c r="V158" s="39">
        <f t="shared" si="110"/>
        <v>5.0000000000000001E-3</v>
      </c>
      <c r="W158" s="39">
        <f t="shared" si="110"/>
        <v>5.0000000000000001E-3</v>
      </c>
      <c r="X158" s="39">
        <f t="shared" si="110"/>
        <v>5.0000000000000001E-3</v>
      </c>
      <c r="Y158" s="39">
        <f t="shared" si="110"/>
        <v>5.0000000000000001E-3</v>
      </c>
    </row>
    <row r="159" spans="4:25" ht="17.25" customHeight="1" x14ac:dyDescent="0.25">
      <c r="D159" s="32" t="s">
        <v>26</v>
      </c>
      <c r="E159" s="32" t="s">
        <v>208</v>
      </c>
      <c r="F159" s="33" t="s">
        <v>149</v>
      </c>
      <c r="G159" s="34" t="s">
        <v>120</v>
      </c>
      <c r="H159" s="32">
        <v>180</v>
      </c>
      <c r="I159" s="35" t="s">
        <v>129</v>
      </c>
      <c r="J159" s="35" t="s">
        <v>35</v>
      </c>
      <c r="K159" s="36">
        <f t="shared" si="92"/>
        <v>0.60833333333333328</v>
      </c>
      <c r="L159" s="35" t="s">
        <v>37</v>
      </c>
      <c r="M159" s="37">
        <v>4.5</v>
      </c>
      <c r="N159" s="40">
        <f>ROUND($N$42*N157,2)</f>
        <v>0.2</v>
      </c>
      <c r="O159" s="41">
        <f>ROUND($O$42*O157,2)</f>
        <v>0.3</v>
      </c>
      <c r="P159" s="41">
        <f>ROUND($P$42*P157,2)</f>
        <v>0.4</v>
      </c>
      <c r="Q159" s="41">
        <f>ROUND($Q$42*Q157,2)</f>
        <v>0.5</v>
      </c>
      <c r="R159" s="41">
        <f>ROUND($R$42*R157,2)</f>
        <v>0.7</v>
      </c>
      <c r="S159" s="41">
        <f>ROUND($S$42*S157,2)</f>
        <v>0.8</v>
      </c>
      <c r="T159" s="41">
        <f>ROUND($T$42*T157,2)</f>
        <v>0.9</v>
      </c>
      <c r="U159" s="41">
        <f>ROUND($U$42*U157,2)</f>
        <v>0.9</v>
      </c>
      <c r="V159" s="41">
        <f>ROUND($V$42*V157,2)</f>
        <v>0.9</v>
      </c>
      <c r="W159" s="41">
        <f>ROUND(W42*W157,2)</f>
        <v>0.7</v>
      </c>
      <c r="X159" s="41">
        <f>ROUND(X42*X157,2)</f>
        <v>0.6</v>
      </c>
      <c r="Y159" s="41">
        <f>ROUND(Y42*Y157,2)</f>
        <v>0.4</v>
      </c>
    </row>
    <row r="160" spans="4:25" ht="17.25" customHeight="1" x14ac:dyDescent="0.25">
      <c r="D160" s="32" t="s">
        <v>26</v>
      </c>
      <c r="E160" s="32" t="s">
        <v>208</v>
      </c>
      <c r="F160" s="33" t="s">
        <v>149</v>
      </c>
      <c r="G160" s="34" t="s">
        <v>120</v>
      </c>
      <c r="H160" s="32">
        <v>180</v>
      </c>
      <c r="I160" s="35" t="s">
        <v>129</v>
      </c>
      <c r="J160" s="35" t="s">
        <v>35</v>
      </c>
      <c r="K160" s="36">
        <f t="shared" si="92"/>
        <v>0.38666666666666666</v>
      </c>
      <c r="L160" s="35" t="s">
        <v>38</v>
      </c>
      <c r="M160" s="37">
        <v>4.5</v>
      </c>
      <c r="N160" s="40">
        <f>N157-SUM(N158:N159)</f>
        <v>0.79499999999999993</v>
      </c>
      <c r="O160" s="41">
        <f t="shared" ref="O160" si="111">O157-SUM(O158:O159)</f>
        <v>0.69500000000000006</v>
      </c>
      <c r="P160" s="41">
        <f t="shared" ref="P160:Y160" si="112">P157-SUM(P158:P159)</f>
        <v>0.59499999999999997</v>
      </c>
      <c r="Q160" s="41">
        <f t="shared" si="112"/>
        <v>0.495</v>
      </c>
      <c r="R160" s="41">
        <f t="shared" si="112"/>
        <v>0.29500000000000004</v>
      </c>
      <c r="S160" s="41">
        <f t="shared" si="112"/>
        <v>0.19499999999999995</v>
      </c>
      <c r="T160" s="41">
        <f t="shared" si="112"/>
        <v>9.4999999999999973E-2</v>
      </c>
      <c r="U160" s="41">
        <f t="shared" si="112"/>
        <v>9.4999999999999973E-2</v>
      </c>
      <c r="V160" s="41">
        <f t="shared" si="112"/>
        <v>9.4999999999999973E-2</v>
      </c>
      <c r="W160" s="41">
        <f t="shared" si="112"/>
        <v>0.29500000000000004</v>
      </c>
      <c r="X160" s="41">
        <f t="shared" si="112"/>
        <v>0.39500000000000002</v>
      </c>
      <c r="Y160" s="41">
        <f t="shared" si="112"/>
        <v>0.59499999999999997</v>
      </c>
    </row>
    <row r="161" spans="4:25" ht="17.25" customHeight="1" x14ac:dyDescent="0.25">
      <c r="D161" s="62" t="s">
        <v>26</v>
      </c>
      <c r="E161" s="62" t="s">
        <v>208</v>
      </c>
      <c r="F161" s="63" t="s">
        <v>150</v>
      </c>
      <c r="G161" s="64" t="s">
        <v>120</v>
      </c>
      <c r="H161" s="62">
        <v>210</v>
      </c>
      <c r="I161" s="65" t="s">
        <v>151</v>
      </c>
      <c r="J161" s="65" t="s">
        <v>34</v>
      </c>
      <c r="K161" s="27">
        <f t="shared" si="92"/>
        <v>0.35726453153800297</v>
      </c>
      <c r="L161" s="66" t="s">
        <v>28</v>
      </c>
      <c r="M161" s="67" t="s">
        <v>28</v>
      </c>
      <c r="N161" s="42">
        <f>1-N172</f>
        <v>0.66327493043659658</v>
      </c>
      <c r="O161" s="43">
        <f t="shared" ref="O161:Y161" si="113">1-O172</f>
        <v>0.44665301626090237</v>
      </c>
      <c r="P161" s="43">
        <f t="shared" si="113"/>
        <v>0.3725832301195291</v>
      </c>
      <c r="Q161" s="43">
        <f t="shared" si="113"/>
        <v>0.25498271995554511</v>
      </c>
      <c r="R161" s="43">
        <f t="shared" si="113"/>
        <v>0.31231828685227669</v>
      </c>
      <c r="S161" s="43">
        <f t="shared" si="113"/>
        <v>0.50261156527351636</v>
      </c>
      <c r="T161" s="43">
        <f t="shared" si="113"/>
        <v>0.51742256738739978</v>
      </c>
      <c r="U161" s="43">
        <f t="shared" si="113"/>
        <v>0.15280826283044735</v>
      </c>
      <c r="V161" s="43">
        <f t="shared" si="113"/>
        <v>0.22593362276589912</v>
      </c>
      <c r="W161" s="43">
        <f t="shared" si="113"/>
        <v>0.38591114827032458</v>
      </c>
      <c r="X161" s="43">
        <f t="shared" si="113"/>
        <v>0.23995214976913715</v>
      </c>
      <c r="Y161" s="43">
        <f t="shared" si="113"/>
        <v>0.21272287853446181</v>
      </c>
    </row>
    <row r="162" spans="4:25" ht="17.25" customHeight="1" x14ac:dyDescent="0.25">
      <c r="D162" s="82" t="s">
        <v>26</v>
      </c>
      <c r="E162" s="82" t="s">
        <v>208</v>
      </c>
      <c r="F162" s="83" t="s">
        <v>150</v>
      </c>
      <c r="G162" s="84" t="s">
        <v>120</v>
      </c>
      <c r="H162" s="82">
        <v>210</v>
      </c>
      <c r="I162" s="85" t="s">
        <v>151</v>
      </c>
      <c r="J162" s="85" t="s">
        <v>35</v>
      </c>
      <c r="K162" s="36">
        <f t="shared" si="92"/>
        <v>0.35726453153800297</v>
      </c>
      <c r="L162" s="85" t="s">
        <v>54</v>
      </c>
      <c r="M162" s="37">
        <v>2.5</v>
      </c>
      <c r="N162" s="40">
        <f>N161</f>
        <v>0.66327493043659658</v>
      </c>
      <c r="O162" s="41">
        <f t="shared" ref="O162:Y162" si="114">O161</f>
        <v>0.44665301626090237</v>
      </c>
      <c r="P162" s="41">
        <f t="shared" si="114"/>
        <v>0.3725832301195291</v>
      </c>
      <c r="Q162" s="41">
        <f t="shared" si="114"/>
        <v>0.25498271995554511</v>
      </c>
      <c r="R162" s="41">
        <f t="shared" si="114"/>
        <v>0.31231828685227669</v>
      </c>
      <c r="S162" s="41">
        <f t="shared" si="114"/>
        <v>0.50261156527351636</v>
      </c>
      <c r="T162" s="41">
        <f t="shared" si="114"/>
        <v>0.51742256738739978</v>
      </c>
      <c r="U162" s="41">
        <f t="shared" si="114"/>
        <v>0.15280826283044735</v>
      </c>
      <c r="V162" s="41">
        <f t="shared" si="114"/>
        <v>0.22593362276589912</v>
      </c>
      <c r="W162" s="41">
        <f t="shared" si="114"/>
        <v>0.38591114827032458</v>
      </c>
      <c r="X162" s="41">
        <f t="shared" si="114"/>
        <v>0.23995214976913715</v>
      </c>
      <c r="Y162" s="41">
        <f t="shared" si="114"/>
        <v>0.21272287853446181</v>
      </c>
    </row>
    <row r="163" spans="4:25" ht="17.25" customHeight="1" x14ac:dyDescent="0.25">
      <c r="D163" s="82" t="s">
        <v>26</v>
      </c>
      <c r="E163" s="82" t="s">
        <v>208</v>
      </c>
      <c r="F163" s="83" t="s">
        <v>150</v>
      </c>
      <c r="G163" s="84" t="s">
        <v>120</v>
      </c>
      <c r="H163" s="82">
        <v>210</v>
      </c>
      <c r="I163" s="85" t="s">
        <v>151</v>
      </c>
      <c r="J163" s="85" t="s">
        <v>35</v>
      </c>
      <c r="K163" s="36">
        <f t="shared" si="92"/>
        <v>0.2080978648713363</v>
      </c>
      <c r="L163" s="35" t="s">
        <v>135</v>
      </c>
      <c r="M163" s="37">
        <v>0.9</v>
      </c>
      <c r="N163" s="87">
        <f>N161-N164</f>
        <v>0.13327493043659655</v>
      </c>
      <c r="O163" s="88">
        <f t="shared" ref="O163:Y163" si="115">O161-O164</f>
        <v>0.13665301626090237</v>
      </c>
      <c r="P163" s="88">
        <f t="shared" si="115"/>
        <v>0.1525832301195291</v>
      </c>
      <c r="Q163" s="88">
        <f t="shared" si="115"/>
        <v>0.12498271995554511</v>
      </c>
      <c r="R163" s="88">
        <f t="shared" si="115"/>
        <v>0.2223182868522767</v>
      </c>
      <c r="S163" s="88">
        <f t="shared" si="115"/>
        <v>0.40261156527351638</v>
      </c>
      <c r="T163" s="88">
        <f t="shared" si="115"/>
        <v>0.46742256738739979</v>
      </c>
      <c r="U163" s="88">
        <f t="shared" si="115"/>
        <v>0.14280826283044734</v>
      </c>
      <c r="V163" s="88">
        <f t="shared" si="115"/>
        <v>0.20593362276589913</v>
      </c>
      <c r="W163" s="88">
        <f t="shared" si="115"/>
        <v>0.27591114827032459</v>
      </c>
      <c r="X163" s="88">
        <f t="shared" si="115"/>
        <v>0.14995214976913715</v>
      </c>
      <c r="Y163" s="88">
        <f t="shared" si="115"/>
        <v>8.2722878534461808E-2</v>
      </c>
    </row>
    <row r="164" spans="4:25" ht="17.25" customHeight="1" x14ac:dyDescent="0.25">
      <c r="D164" s="82" t="s">
        <v>26</v>
      </c>
      <c r="E164" s="82" t="s">
        <v>208</v>
      </c>
      <c r="F164" s="83" t="s">
        <v>150</v>
      </c>
      <c r="G164" s="84" t="s">
        <v>120</v>
      </c>
      <c r="H164" s="82">
        <v>210</v>
      </c>
      <c r="I164" s="85" t="s">
        <v>151</v>
      </c>
      <c r="J164" s="85" t="s">
        <v>35</v>
      </c>
      <c r="K164" s="36">
        <f t="shared" si="92"/>
        <v>0.1491666666666667</v>
      </c>
      <c r="L164" s="35" t="s">
        <v>136</v>
      </c>
      <c r="M164" s="37">
        <v>0.11</v>
      </c>
      <c r="N164" s="87">
        <f t="shared" ref="N164:Y164" si="116">ROUND(N43/N40*N161,2)</f>
        <v>0.53</v>
      </c>
      <c r="O164" s="88">
        <f t="shared" si="116"/>
        <v>0.31</v>
      </c>
      <c r="P164" s="88">
        <f t="shared" si="116"/>
        <v>0.22</v>
      </c>
      <c r="Q164" s="88">
        <f t="shared" si="116"/>
        <v>0.13</v>
      </c>
      <c r="R164" s="88">
        <f t="shared" si="116"/>
        <v>0.09</v>
      </c>
      <c r="S164" s="88">
        <f t="shared" si="116"/>
        <v>0.1</v>
      </c>
      <c r="T164" s="88">
        <f t="shared" si="116"/>
        <v>0.05</v>
      </c>
      <c r="U164" s="88">
        <f t="shared" si="116"/>
        <v>0.01</v>
      </c>
      <c r="V164" s="88">
        <f t="shared" si="116"/>
        <v>0.02</v>
      </c>
      <c r="W164" s="88">
        <f t="shared" si="116"/>
        <v>0.11</v>
      </c>
      <c r="X164" s="88">
        <f t="shared" si="116"/>
        <v>0.09</v>
      </c>
      <c r="Y164" s="88">
        <f t="shared" si="116"/>
        <v>0.13</v>
      </c>
    </row>
    <row r="165" spans="4:25" ht="17.25" customHeight="1" x14ac:dyDescent="0.25">
      <c r="D165" s="23" t="s">
        <v>26</v>
      </c>
      <c r="E165" s="23" t="s">
        <v>208</v>
      </c>
      <c r="F165" s="24" t="s">
        <v>150</v>
      </c>
      <c r="G165" s="25" t="s">
        <v>120</v>
      </c>
      <c r="H165" s="23">
        <v>210</v>
      </c>
      <c r="I165" s="26" t="s">
        <v>152</v>
      </c>
      <c r="J165" s="26" t="s">
        <v>34</v>
      </c>
      <c r="K165" s="27">
        <f t="shared" si="92"/>
        <v>0.35726453153800297</v>
      </c>
      <c r="L165" s="28" t="s">
        <v>28</v>
      </c>
      <c r="M165" s="29" t="s">
        <v>28</v>
      </c>
      <c r="N165" s="42">
        <f>1-N172</f>
        <v>0.66327493043659658</v>
      </c>
      <c r="O165" s="43">
        <f t="shared" ref="O165:Y165" si="117">1-O172</f>
        <v>0.44665301626090237</v>
      </c>
      <c r="P165" s="43">
        <f t="shared" si="117"/>
        <v>0.3725832301195291</v>
      </c>
      <c r="Q165" s="43">
        <f t="shared" si="117"/>
        <v>0.25498271995554511</v>
      </c>
      <c r="R165" s="43">
        <f t="shared" si="117"/>
        <v>0.31231828685227669</v>
      </c>
      <c r="S165" s="43">
        <f t="shared" si="117"/>
        <v>0.50261156527351636</v>
      </c>
      <c r="T165" s="43">
        <f t="shared" si="117"/>
        <v>0.51742256738739978</v>
      </c>
      <c r="U165" s="43">
        <f t="shared" si="117"/>
        <v>0.15280826283044735</v>
      </c>
      <c r="V165" s="43">
        <f t="shared" si="117"/>
        <v>0.22593362276589912</v>
      </c>
      <c r="W165" s="43">
        <f t="shared" si="117"/>
        <v>0.38591114827032458</v>
      </c>
      <c r="X165" s="43">
        <f t="shared" si="117"/>
        <v>0.23995214976913715</v>
      </c>
      <c r="Y165" s="43">
        <f t="shared" si="117"/>
        <v>0.21272287853446181</v>
      </c>
    </row>
    <row r="166" spans="4:25" ht="17.25" customHeight="1" x14ac:dyDescent="0.25">
      <c r="D166" s="32" t="s">
        <v>26</v>
      </c>
      <c r="E166" s="32" t="s">
        <v>208</v>
      </c>
      <c r="F166" s="33" t="s">
        <v>150</v>
      </c>
      <c r="G166" s="34" t="s">
        <v>120</v>
      </c>
      <c r="H166" s="32">
        <v>210</v>
      </c>
      <c r="I166" s="35" t="s">
        <v>152</v>
      </c>
      <c r="J166" s="35" t="s">
        <v>35</v>
      </c>
      <c r="K166" s="36">
        <f t="shared" si="92"/>
        <v>0.19000000000000003</v>
      </c>
      <c r="L166" s="91" t="s">
        <v>140</v>
      </c>
      <c r="M166" s="92">
        <v>540</v>
      </c>
      <c r="N166" s="128">
        <f t="shared" ref="N166:Y166" si="118">ROUND(N165*53%,2)</f>
        <v>0.35</v>
      </c>
      <c r="O166" s="129">
        <f t="shared" si="118"/>
        <v>0.24</v>
      </c>
      <c r="P166" s="129">
        <f t="shared" si="118"/>
        <v>0.2</v>
      </c>
      <c r="Q166" s="129">
        <f t="shared" si="118"/>
        <v>0.14000000000000001</v>
      </c>
      <c r="R166" s="129">
        <f t="shared" si="118"/>
        <v>0.17</v>
      </c>
      <c r="S166" s="129">
        <f t="shared" si="118"/>
        <v>0.27</v>
      </c>
      <c r="T166" s="129">
        <f t="shared" si="118"/>
        <v>0.27</v>
      </c>
      <c r="U166" s="129">
        <f t="shared" si="118"/>
        <v>0.08</v>
      </c>
      <c r="V166" s="129">
        <f t="shared" si="118"/>
        <v>0.12</v>
      </c>
      <c r="W166" s="129">
        <f t="shared" si="118"/>
        <v>0.2</v>
      </c>
      <c r="X166" s="129">
        <f t="shared" si="118"/>
        <v>0.13</v>
      </c>
      <c r="Y166" s="129">
        <f t="shared" si="118"/>
        <v>0.11</v>
      </c>
    </row>
    <row r="167" spans="4:25" ht="17.25" customHeight="1" x14ac:dyDescent="0.25">
      <c r="D167" s="32" t="s">
        <v>26</v>
      </c>
      <c r="E167" s="32" t="s">
        <v>208</v>
      </c>
      <c r="F167" s="33" t="s">
        <v>150</v>
      </c>
      <c r="G167" s="34" t="s">
        <v>120</v>
      </c>
      <c r="H167" s="32">
        <v>210</v>
      </c>
      <c r="I167" s="35" t="s">
        <v>152</v>
      </c>
      <c r="J167" s="35" t="s">
        <v>35</v>
      </c>
      <c r="K167" s="36">
        <f t="shared" si="92"/>
        <v>0.11416666666666669</v>
      </c>
      <c r="L167" s="91" t="s">
        <v>141</v>
      </c>
      <c r="M167" s="92">
        <v>402</v>
      </c>
      <c r="N167" s="128">
        <f t="shared" ref="N167:Y167" si="119">ROUND(N165*32%,2)</f>
        <v>0.21</v>
      </c>
      <c r="O167" s="129">
        <f t="shared" si="119"/>
        <v>0.14000000000000001</v>
      </c>
      <c r="P167" s="129">
        <f t="shared" si="119"/>
        <v>0.12</v>
      </c>
      <c r="Q167" s="129">
        <f t="shared" si="119"/>
        <v>0.08</v>
      </c>
      <c r="R167" s="129">
        <f t="shared" si="119"/>
        <v>0.1</v>
      </c>
      <c r="S167" s="129">
        <f t="shared" si="119"/>
        <v>0.16</v>
      </c>
      <c r="T167" s="129">
        <f t="shared" si="119"/>
        <v>0.17</v>
      </c>
      <c r="U167" s="129">
        <f t="shared" si="119"/>
        <v>0.05</v>
      </c>
      <c r="V167" s="129">
        <f t="shared" si="119"/>
        <v>7.0000000000000007E-2</v>
      </c>
      <c r="W167" s="129">
        <f t="shared" si="119"/>
        <v>0.12</v>
      </c>
      <c r="X167" s="129">
        <f t="shared" si="119"/>
        <v>0.08</v>
      </c>
      <c r="Y167" s="129">
        <f t="shared" si="119"/>
        <v>7.0000000000000007E-2</v>
      </c>
    </row>
    <row r="168" spans="4:25" ht="17.25" customHeight="1" x14ac:dyDescent="0.25">
      <c r="D168" s="32" t="s">
        <v>26</v>
      </c>
      <c r="E168" s="32" t="s">
        <v>208</v>
      </c>
      <c r="F168" s="33" t="s">
        <v>150</v>
      </c>
      <c r="G168" s="34" t="s">
        <v>120</v>
      </c>
      <c r="H168" s="32">
        <v>210</v>
      </c>
      <c r="I168" s="35" t="s">
        <v>152</v>
      </c>
      <c r="J168" s="35" t="s">
        <v>35</v>
      </c>
      <c r="K168" s="36">
        <f t="shared" si="92"/>
        <v>5.309786487133631E-2</v>
      </c>
      <c r="L168" s="91" t="s">
        <v>142</v>
      </c>
      <c r="M168" s="92">
        <v>301</v>
      </c>
      <c r="N168" s="128">
        <f>N165-SUM(N166:N167)</f>
        <v>0.10327493043659663</v>
      </c>
      <c r="O168" s="129">
        <f t="shared" ref="O168:Y168" si="120">O165-SUM(O166:O167)</f>
        <v>6.6653016260902365E-2</v>
      </c>
      <c r="P168" s="129">
        <f t="shared" si="120"/>
        <v>5.258323011952909E-2</v>
      </c>
      <c r="Q168" s="129">
        <f t="shared" si="120"/>
        <v>3.4982719955545083E-2</v>
      </c>
      <c r="R168" s="129">
        <f t="shared" si="120"/>
        <v>4.2318286852276676E-2</v>
      </c>
      <c r="S168" s="129">
        <f t="shared" si="120"/>
        <v>7.261156527351631E-2</v>
      </c>
      <c r="T168" s="129">
        <f t="shared" si="120"/>
        <v>7.7422567387399721E-2</v>
      </c>
      <c r="U168" s="129">
        <f t="shared" si="120"/>
        <v>2.2808262830447346E-2</v>
      </c>
      <c r="V168" s="129">
        <f t="shared" si="120"/>
        <v>3.593362276589912E-2</v>
      </c>
      <c r="W168" s="129">
        <f t="shared" si="120"/>
        <v>6.5911148270324571E-2</v>
      </c>
      <c r="X168" s="129">
        <f t="shared" si="120"/>
        <v>2.9952149769137126E-2</v>
      </c>
      <c r="Y168" s="129">
        <f t="shared" si="120"/>
        <v>3.2722878534461819E-2</v>
      </c>
    </row>
    <row r="169" spans="4:25" ht="17.25" customHeight="1" x14ac:dyDescent="0.25">
      <c r="D169" s="32" t="s">
        <v>26</v>
      </c>
      <c r="E169" s="32" t="s">
        <v>208</v>
      </c>
      <c r="F169" s="33" t="s">
        <v>150</v>
      </c>
      <c r="G169" s="34" t="s">
        <v>120</v>
      </c>
      <c r="H169" s="32">
        <v>210</v>
      </c>
      <c r="I169" s="35" t="s">
        <v>152</v>
      </c>
      <c r="J169" s="35" t="s">
        <v>35</v>
      </c>
      <c r="K169" s="36">
        <f t="shared" si="92"/>
        <v>0</v>
      </c>
      <c r="L169" s="35" t="s">
        <v>143</v>
      </c>
      <c r="M169" s="37">
        <v>591</v>
      </c>
      <c r="N169" s="130">
        <v>0</v>
      </c>
      <c r="O169" s="131">
        <v>0</v>
      </c>
      <c r="P169" s="131">
        <v>0</v>
      </c>
      <c r="Q169" s="131">
        <v>0</v>
      </c>
      <c r="R169" s="131">
        <v>0</v>
      </c>
      <c r="S169" s="131">
        <v>0</v>
      </c>
      <c r="T169" s="131">
        <v>0</v>
      </c>
      <c r="U169" s="131">
        <v>0</v>
      </c>
      <c r="V169" s="131">
        <v>0</v>
      </c>
      <c r="W169" s="131">
        <v>0</v>
      </c>
      <c r="X169" s="131">
        <v>0</v>
      </c>
      <c r="Y169" s="131">
        <v>0</v>
      </c>
    </row>
    <row r="170" spans="4:25" ht="17.25" customHeight="1" x14ac:dyDescent="0.25">
      <c r="D170" s="32" t="s">
        <v>26</v>
      </c>
      <c r="E170" s="32" t="s">
        <v>208</v>
      </c>
      <c r="F170" s="33" t="s">
        <v>150</v>
      </c>
      <c r="G170" s="34" t="s">
        <v>120</v>
      </c>
      <c r="H170" s="32">
        <v>210</v>
      </c>
      <c r="I170" s="35" t="s">
        <v>152</v>
      </c>
      <c r="J170" s="35" t="s">
        <v>35</v>
      </c>
      <c r="K170" s="36">
        <f t="shared" si="92"/>
        <v>0</v>
      </c>
      <c r="L170" s="35" t="s">
        <v>144</v>
      </c>
      <c r="M170" s="37">
        <v>469</v>
      </c>
      <c r="N170" s="130">
        <v>0</v>
      </c>
      <c r="O170" s="131">
        <v>0</v>
      </c>
      <c r="P170" s="131">
        <v>0</v>
      </c>
      <c r="Q170" s="131">
        <v>0</v>
      </c>
      <c r="R170" s="131">
        <v>0</v>
      </c>
      <c r="S170" s="131">
        <v>0</v>
      </c>
      <c r="T170" s="131">
        <v>0</v>
      </c>
      <c r="U170" s="131">
        <v>0</v>
      </c>
      <c r="V170" s="131">
        <v>0</v>
      </c>
      <c r="W170" s="131">
        <v>0</v>
      </c>
      <c r="X170" s="131">
        <v>0</v>
      </c>
      <c r="Y170" s="131">
        <v>0</v>
      </c>
    </row>
    <row r="171" spans="4:25" ht="17.25" customHeight="1" x14ac:dyDescent="0.25">
      <c r="D171" s="32" t="s">
        <v>26</v>
      </c>
      <c r="E171" s="32" t="s">
        <v>208</v>
      </c>
      <c r="F171" s="33" t="s">
        <v>150</v>
      </c>
      <c r="G171" s="34" t="s">
        <v>120</v>
      </c>
      <c r="H171" s="32">
        <v>210</v>
      </c>
      <c r="I171" s="35" t="s">
        <v>152</v>
      </c>
      <c r="J171" s="35" t="s">
        <v>35</v>
      </c>
      <c r="K171" s="36">
        <f t="shared" si="92"/>
        <v>0</v>
      </c>
      <c r="L171" s="35" t="s">
        <v>145</v>
      </c>
      <c r="M171" s="37">
        <v>409</v>
      </c>
      <c r="N171" s="130">
        <v>0</v>
      </c>
      <c r="O171" s="131">
        <v>0</v>
      </c>
      <c r="P171" s="131">
        <v>0</v>
      </c>
      <c r="Q171" s="131">
        <v>0</v>
      </c>
      <c r="R171" s="131">
        <v>0</v>
      </c>
      <c r="S171" s="131">
        <v>0</v>
      </c>
      <c r="T171" s="131">
        <v>0</v>
      </c>
      <c r="U171" s="131">
        <v>0</v>
      </c>
      <c r="V171" s="131">
        <v>0</v>
      </c>
      <c r="W171" s="131">
        <v>0</v>
      </c>
      <c r="X171" s="131">
        <v>0</v>
      </c>
      <c r="Y171" s="131">
        <v>0</v>
      </c>
    </row>
    <row r="172" spans="4:25" ht="17.25" customHeight="1" x14ac:dyDescent="0.25">
      <c r="D172" s="23" t="s">
        <v>26</v>
      </c>
      <c r="E172" s="23" t="s">
        <v>208</v>
      </c>
      <c r="F172" s="24" t="s">
        <v>150</v>
      </c>
      <c r="G172" s="25" t="s">
        <v>120</v>
      </c>
      <c r="H172" s="23">
        <v>210</v>
      </c>
      <c r="I172" s="26" t="s">
        <v>153</v>
      </c>
      <c r="J172" s="26" t="s">
        <v>34</v>
      </c>
      <c r="K172" s="27">
        <f t="shared" si="92"/>
        <v>0.64273546846199714</v>
      </c>
      <c r="L172" s="28" t="s">
        <v>28</v>
      </c>
      <c r="M172" s="29" t="s">
        <v>28</v>
      </c>
      <c r="N172" s="30">
        <v>0.33672506956340337</v>
      </c>
      <c r="O172" s="31">
        <v>0.55334698373909763</v>
      </c>
      <c r="P172" s="31">
        <v>0.6274167698804709</v>
      </c>
      <c r="Q172" s="31">
        <v>0.74501728004445489</v>
      </c>
      <c r="R172" s="31">
        <v>0.68768171314772331</v>
      </c>
      <c r="S172" s="31">
        <v>0.4973884347264837</v>
      </c>
      <c r="T172" s="31">
        <v>0.48257743261260022</v>
      </c>
      <c r="U172" s="31">
        <v>0.84719173716955265</v>
      </c>
      <c r="V172" s="31">
        <v>0.77406637723410088</v>
      </c>
      <c r="W172" s="31">
        <v>0.61408885172967542</v>
      </c>
      <c r="X172" s="31">
        <v>0.76004785023086285</v>
      </c>
      <c r="Y172" s="31">
        <v>0.78727712146553819</v>
      </c>
    </row>
    <row r="173" spans="4:25" ht="17.25" customHeight="1" x14ac:dyDescent="0.25">
      <c r="D173" s="32" t="s">
        <v>26</v>
      </c>
      <c r="E173" s="32" t="s">
        <v>208</v>
      </c>
      <c r="F173" s="33" t="s">
        <v>150</v>
      </c>
      <c r="G173" s="34" t="s">
        <v>120</v>
      </c>
      <c r="H173" s="32">
        <v>210</v>
      </c>
      <c r="I173" s="35" t="s">
        <v>153</v>
      </c>
      <c r="J173" s="35" t="s">
        <v>35</v>
      </c>
      <c r="K173" s="36">
        <f t="shared" si="92"/>
        <v>0.64273546846199714</v>
      </c>
      <c r="L173" s="35" t="s">
        <v>54</v>
      </c>
      <c r="M173" s="37">
        <v>2.5</v>
      </c>
      <c r="N173" s="40">
        <f>N172</f>
        <v>0.33672506956340337</v>
      </c>
      <c r="O173" s="41">
        <f t="shared" ref="O173:Y173" si="121">O172</f>
        <v>0.55334698373909763</v>
      </c>
      <c r="P173" s="41">
        <f t="shared" si="121"/>
        <v>0.6274167698804709</v>
      </c>
      <c r="Q173" s="41">
        <f t="shared" si="121"/>
        <v>0.74501728004445489</v>
      </c>
      <c r="R173" s="41">
        <f t="shared" si="121"/>
        <v>0.68768171314772331</v>
      </c>
      <c r="S173" s="41">
        <f t="shared" si="121"/>
        <v>0.4973884347264837</v>
      </c>
      <c r="T173" s="41">
        <f t="shared" si="121"/>
        <v>0.48257743261260022</v>
      </c>
      <c r="U173" s="41">
        <f t="shared" si="121"/>
        <v>0.84719173716955265</v>
      </c>
      <c r="V173" s="41">
        <f t="shared" si="121"/>
        <v>0.77406637723410088</v>
      </c>
      <c r="W173" s="41">
        <f t="shared" si="121"/>
        <v>0.61408885172967542</v>
      </c>
      <c r="X173" s="41">
        <f t="shared" si="121"/>
        <v>0.76004785023086285</v>
      </c>
      <c r="Y173" s="41">
        <f t="shared" si="121"/>
        <v>0.78727712146553819</v>
      </c>
    </row>
    <row r="174" spans="4:25" ht="17.25" customHeight="1" x14ac:dyDescent="0.25">
      <c r="D174" s="32" t="s">
        <v>26</v>
      </c>
      <c r="E174" s="32" t="s">
        <v>208</v>
      </c>
      <c r="F174" s="33" t="s">
        <v>150</v>
      </c>
      <c r="G174" s="34" t="s">
        <v>120</v>
      </c>
      <c r="H174" s="32">
        <v>210</v>
      </c>
      <c r="I174" s="35" t="s">
        <v>153</v>
      </c>
      <c r="J174" s="35" t="s">
        <v>35</v>
      </c>
      <c r="K174" s="36">
        <f t="shared" si="92"/>
        <v>0.40606880179533028</v>
      </c>
      <c r="L174" s="35" t="s">
        <v>135</v>
      </c>
      <c r="M174" s="37">
        <v>0.9</v>
      </c>
      <c r="N174" s="87">
        <f>N172-N175</f>
        <v>6.672506956340335E-2</v>
      </c>
      <c r="O174" s="88">
        <f t="shared" ref="O174:Y174" si="122">O172-O175</f>
        <v>0.17334698373909763</v>
      </c>
      <c r="P174" s="88">
        <f t="shared" si="122"/>
        <v>0.25741676988047091</v>
      </c>
      <c r="Q174" s="88">
        <f t="shared" si="122"/>
        <v>0.37501728004445489</v>
      </c>
      <c r="R174" s="88">
        <f t="shared" si="122"/>
        <v>0.48768171314772329</v>
      </c>
      <c r="S174" s="88">
        <f t="shared" si="122"/>
        <v>0.39738843472648366</v>
      </c>
      <c r="T174" s="88">
        <f t="shared" si="122"/>
        <v>0.43257743261260023</v>
      </c>
      <c r="U174" s="88">
        <f t="shared" si="122"/>
        <v>0.76719173716955269</v>
      </c>
      <c r="V174" s="88">
        <f t="shared" si="122"/>
        <v>0.70406637723410093</v>
      </c>
      <c r="W174" s="88">
        <f t="shared" si="122"/>
        <v>0.43408885172967543</v>
      </c>
      <c r="X174" s="88">
        <f t="shared" si="122"/>
        <v>0.46004785023086286</v>
      </c>
      <c r="Y174" s="88">
        <f t="shared" si="122"/>
        <v>0.31727712146553821</v>
      </c>
    </row>
    <row r="175" spans="4:25" ht="17.25" customHeight="1" x14ac:dyDescent="0.25">
      <c r="D175" s="32" t="s">
        <v>26</v>
      </c>
      <c r="E175" s="32" t="s">
        <v>208</v>
      </c>
      <c r="F175" s="33" t="s">
        <v>150</v>
      </c>
      <c r="G175" s="34" t="s">
        <v>120</v>
      </c>
      <c r="H175" s="32">
        <v>210</v>
      </c>
      <c r="I175" s="35" t="s">
        <v>153</v>
      </c>
      <c r="J175" s="35" t="s">
        <v>35</v>
      </c>
      <c r="K175" s="36">
        <f t="shared" si="92"/>
        <v>0.23666666666666666</v>
      </c>
      <c r="L175" s="35" t="s">
        <v>136</v>
      </c>
      <c r="M175" s="37">
        <v>0.11</v>
      </c>
      <c r="N175" s="87">
        <f t="shared" ref="N175:Y175" si="123">ROUND(N43/N40*N172,2)</f>
        <v>0.27</v>
      </c>
      <c r="O175" s="88">
        <f t="shared" si="123"/>
        <v>0.38</v>
      </c>
      <c r="P175" s="88">
        <f t="shared" si="123"/>
        <v>0.37</v>
      </c>
      <c r="Q175" s="88">
        <f t="shared" si="123"/>
        <v>0.37</v>
      </c>
      <c r="R175" s="88">
        <f t="shared" si="123"/>
        <v>0.2</v>
      </c>
      <c r="S175" s="88">
        <f t="shared" si="123"/>
        <v>0.1</v>
      </c>
      <c r="T175" s="88">
        <f t="shared" si="123"/>
        <v>0.05</v>
      </c>
      <c r="U175" s="88">
        <f t="shared" si="123"/>
        <v>0.08</v>
      </c>
      <c r="V175" s="88">
        <f t="shared" si="123"/>
        <v>7.0000000000000007E-2</v>
      </c>
      <c r="W175" s="88">
        <f t="shared" si="123"/>
        <v>0.18</v>
      </c>
      <c r="X175" s="88">
        <f t="shared" si="123"/>
        <v>0.3</v>
      </c>
      <c r="Y175" s="88">
        <f t="shared" si="123"/>
        <v>0.47</v>
      </c>
    </row>
    <row r="176" spans="4:25" ht="17.25" customHeight="1" x14ac:dyDescent="0.25">
      <c r="D176" s="32" t="s">
        <v>26</v>
      </c>
      <c r="E176" s="32" t="s">
        <v>208</v>
      </c>
      <c r="F176" s="33" t="s">
        <v>150</v>
      </c>
      <c r="G176" s="34" t="s">
        <v>120</v>
      </c>
      <c r="H176" s="32">
        <v>210</v>
      </c>
      <c r="I176" s="35" t="s">
        <v>153</v>
      </c>
      <c r="J176" s="35" t="s">
        <v>35</v>
      </c>
      <c r="K176" s="36">
        <f t="shared" si="92"/>
        <v>0.34</v>
      </c>
      <c r="L176" s="91" t="s">
        <v>140</v>
      </c>
      <c r="M176" s="92">
        <v>540</v>
      </c>
      <c r="N176" s="128">
        <f t="shared" ref="N176:Y176" si="124">ROUND(N172*53%,2)</f>
        <v>0.18</v>
      </c>
      <c r="O176" s="129">
        <f t="shared" si="124"/>
        <v>0.28999999999999998</v>
      </c>
      <c r="P176" s="129">
        <f t="shared" si="124"/>
        <v>0.33</v>
      </c>
      <c r="Q176" s="129">
        <f t="shared" si="124"/>
        <v>0.39</v>
      </c>
      <c r="R176" s="129">
        <f t="shared" si="124"/>
        <v>0.36</v>
      </c>
      <c r="S176" s="129">
        <f t="shared" si="124"/>
        <v>0.26</v>
      </c>
      <c r="T176" s="129">
        <f t="shared" si="124"/>
        <v>0.26</v>
      </c>
      <c r="U176" s="129">
        <f t="shared" si="124"/>
        <v>0.45</v>
      </c>
      <c r="V176" s="129">
        <f t="shared" si="124"/>
        <v>0.41</v>
      </c>
      <c r="W176" s="129">
        <f t="shared" si="124"/>
        <v>0.33</v>
      </c>
      <c r="X176" s="129">
        <f t="shared" si="124"/>
        <v>0.4</v>
      </c>
      <c r="Y176" s="129">
        <f t="shared" si="124"/>
        <v>0.42</v>
      </c>
    </row>
    <row r="177" spans="4:25" ht="17.25" customHeight="1" x14ac:dyDescent="0.25">
      <c r="D177" s="32" t="s">
        <v>26</v>
      </c>
      <c r="E177" s="32" t="s">
        <v>208</v>
      </c>
      <c r="F177" s="33" t="s">
        <v>150</v>
      </c>
      <c r="G177" s="34" t="s">
        <v>120</v>
      </c>
      <c r="H177" s="32">
        <v>210</v>
      </c>
      <c r="I177" s="35" t="s">
        <v>153</v>
      </c>
      <c r="J177" s="35" t="s">
        <v>35</v>
      </c>
      <c r="K177" s="36">
        <f t="shared" si="92"/>
        <v>0.20583333333333331</v>
      </c>
      <c r="L177" s="91" t="s">
        <v>141</v>
      </c>
      <c r="M177" s="92">
        <v>402</v>
      </c>
      <c r="N177" s="128">
        <f t="shared" ref="N177:Y177" si="125">ROUND(N172*32%,2)</f>
        <v>0.11</v>
      </c>
      <c r="O177" s="129">
        <f t="shared" si="125"/>
        <v>0.18</v>
      </c>
      <c r="P177" s="129">
        <f t="shared" si="125"/>
        <v>0.2</v>
      </c>
      <c r="Q177" s="129">
        <f t="shared" si="125"/>
        <v>0.24</v>
      </c>
      <c r="R177" s="129">
        <f t="shared" si="125"/>
        <v>0.22</v>
      </c>
      <c r="S177" s="129">
        <f t="shared" si="125"/>
        <v>0.16</v>
      </c>
      <c r="T177" s="129">
        <f t="shared" si="125"/>
        <v>0.15</v>
      </c>
      <c r="U177" s="129">
        <f t="shared" si="125"/>
        <v>0.27</v>
      </c>
      <c r="V177" s="129">
        <f t="shared" si="125"/>
        <v>0.25</v>
      </c>
      <c r="W177" s="129">
        <f t="shared" si="125"/>
        <v>0.2</v>
      </c>
      <c r="X177" s="129">
        <f t="shared" si="125"/>
        <v>0.24</v>
      </c>
      <c r="Y177" s="129">
        <f t="shared" si="125"/>
        <v>0.25</v>
      </c>
    </row>
    <row r="178" spans="4:25" ht="17.25" customHeight="1" x14ac:dyDescent="0.25">
      <c r="D178" s="32" t="s">
        <v>26</v>
      </c>
      <c r="E178" s="32" t="s">
        <v>208</v>
      </c>
      <c r="F178" s="33" t="s">
        <v>150</v>
      </c>
      <c r="G178" s="34" t="s">
        <v>120</v>
      </c>
      <c r="H178" s="32">
        <v>210</v>
      </c>
      <c r="I178" s="35" t="s">
        <v>153</v>
      </c>
      <c r="J178" s="35" t="s">
        <v>35</v>
      </c>
      <c r="K178" s="36">
        <f t="shared" si="92"/>
        <v>9.6902135128663677E-2</v>
      </c>
      <c r="L178" s="91" t="s">
        <v>142</v>
      </c>
      <c r="M178" s="92">
        <v>301</v>
      </c>
      <c r="N178" s="128">
        <f>N172-SUM(N176:N177)</f>
        <v>4.6725069563403387E-2</v>
      </c>
      <c r="O178" s="129">
        <f t="shared" ref="O178:Y178" si="126">O172-SUM(O176:O177)</f>
        <v>8.3346983739097658E-2</v>
      </c>
      <c r="P178" s="129">
        <f t="shared" si="126"/>
        <v>9.7416769880470877E-2</v>
      </c>
      <c r="Q178" s="129">
        <f t="shared" si="126"/>
        <v>0.11501728004445488</v>
      </c>
      <c r="R178" s="129">
        <f t="shared" si="126"/>
        <v>0.10768171314772335</v>
      </c>
      <c r="S178" s="129">
        <f t="shared" si="126"/>
        <v>7.7388434726483657E-2</v>
      </c>
      <c r="T178" s="129">
        <f t="shared" si="126"/>
        <v>7.257743261260019E-2</v>
      </c>
      <c r="U178" s="129">
        <f t="shared" si="126"/>
        <v>0.12719173716955268</v>
      </c>
      <c r="V178" s="129">
        <f t="shared" si="126"/>
        <v>0.11406637723410096</v>
      </c>
      <c r="W178" s="129">
        <f t="shared" si="126"/>
        <v>8.4088851729675396E-2</v>
      </c>
      <c r="X178" s="129">
        <f t="shared" si="126"/>
        <v>0.12004785023086284</v>
      </c>
      <c r="Y178" s="129">
        <f t="shared" si="126"/>
        <v>0.11727712146553826</v>
      </c>
    </row>
    <row r="179" spans="4:25" ht="17.25" customHeight="1" x14ac:dyDescent="0.25">
      <c r="D179" s="32" t="s">
        <v>26</v>
      </c>
      <c r="E179" s="32" t="s">
        <v>208</v>
      </c>
      <c r="F179" s="33" t="s">
        <v>150</v>
      </c>
      <c r="G179" s="34" t="s">
        <v>120</v>
      </c>
      <c r="H179" s="32">
        <v>210</v>
      </c>
      <c r="I179" s="35" t="s">
        <v>153</v>
      </c>
      <c r="J179" s="35" t="s">
        <v>35</v>
      </c>
      <c r="K179" s="36">
        <f t="shared" si="92"/>
        <v>0</v>
      </c>
      <c r="L179" s="35" t="s">
        <v>143</v>
      </c>
      <c r="M179" s="37">
        <v>591</v>
      </c>
      <c r="N179" s="130">
        <v>0</v>
      </c>
      <c r="O179" s="131">
        <v>0</v>
      </c>
      <c r="P179" s="131">
        <v>0</v>
      </c>
      <c r="Q179" s="131">
        <v>0</v>
      </c>
      <c r="R179" s="131">
        <v>0</v>
      </c>
      <c r="S179" s="131">
        <v>0</v>
      </c>
      <c r="T179" s="131">
        <v>0</v>
      </c>
      <c r="U179" s="131">
        <v>0</v>
      </c>
      <c r="V179" s="131">
        <v>0</v>
      </c>
      <c r="W179" s="131">
        <v>0</v>
      </c>
      <c r="X179" s="131">
        <v>0</v>
      </c>
      <c r="Y179" s="131">
        <v>0</v>
      </c>
    </row>
    <row r="180" spans="4:25" ht="17.25" customHeight="1" x14ac:dyDescent="0.25">
      <c r="D180" s="32" t="s">
        <v>26</v>
      </c>
      <c r="E180" s="32" t="s">
        <v>208</v>
      </c>
      <c r="F180" s="33" t="s">
        <v>150</v>
      </c>
      <c r="G180" s="34" t="s">
        <v>120</v>
      </c>
      <c r="H180" s="32">
        <v>210</v>
      </c>
      <c r="I180" s="35" t="s">
        <v>153</v>
      </c>
      <c r="J180" s="35" t="s">
        <v>35</v>
      </c>
      <c r="K180" s="36">
        <f t="shared" si="92"/>
        <v>0</v>
      </c>
      <c r="L180" s="35" t="s">
        <v>144</v>
      </c>
      <c r="M180" s="37">
        <v>469</v>
      </c>
      <c r="N180" s="130">
        <v>0</v>
      </c>
      <c r="O180" s="131">
        <v>0</v>
      </c>
      <c r="P180" s="131">
        <v>0</v>
      </c>
      <c r="Q180" s="131">
        <v>0</v>
      </c>
      <c r="R180" s="131">
        <v>0</v>
      </c>
      <c r="S180" s="131">
        <v>0</v>
      </c>
      <c r="T180" s="131">
        <v>0</v>
      </c>
      <c r="U180" s="131">
        <v>0</v>
      </c>
      <c r="V180" s="131">
        <v>0</v>
      </c>
      <c r="W180" s="131">
        <v>0</v>
      </c>
      <c r="X180" s="131">
        <v>0</v>
      </c>
      <c r="Y180" s="131">
        <v>0</v>
      </c>
    </row>
    <row r="181" spans="4:25" ht="17.25" customHeight="1" x14ac:dyDescent="0.25">
      <c r="D181" s="32" t="s">
        <v>26</v>
      </c>
      <c r="E181" s="32" t="s">
        <v>208</v>
      </c>
      <c r="F181" s="33" t="s">
        <v>150</v>
      </c>
      <c r="G181" s="34" t="s">
        <v>120</v>
      </c>
      <c r="H181" s="32">
        <v>210</v>
      </c>
      <c r="I181" s="35" t="s">
        <v>153</v>
      </c>
      <c r="J181" s="35" t="s">
        <v>35</v>
      </c>
      <c r="K181" s="36">
        <f t="shared" si="92"/>
        <v>0</v>
      </c>
      <c r="L181" s="35" t="s">
        <v>145</v>
      </c>
      <c r="M181" s="37">
        <v>409</v>
      </c>
      <c r="N181" s="130">
        <v>0</v>
      </c>
      <c r="O181" s="131">
        <v>0</v>
      </c>
      <c r="P181" s="131">
        <v>0</v>
      </c>
      <c r="Q181" s="131">
        <v>0</v>
      </c>
      <c r="R181" s="131">
        <v>0</v>
      </c>
      <c r="S181" s="131">
        <v>0</v>
      </c>
      <c r="T181" s="131">
        <v>0</v>
      </c>
      <c r="U181" s="131">
        <v>0</v>
      </c>
      <c r="V181" s="131">
        <v>0</v>
      </c>
      <c r="W181" s="131">
        <v>0</v>
      </c>
      <c r="X181" s="131">
        <v>0</v>
      </c>
      <c r="Y181" s="131">
        <v>0</v>
      </c>
    </row>
    <row r="182" spans="4:25" ht="17.25" customHeight="1" x14ac:dyDescent="0.25">
      <c r="D182" s="23" t="s">
        <v>26</v>
      </c>
      <c r="E182" s="23" t="s">
        <v>208</v>
      </c>
      <c r="F182" s="24" t="s">
        <v>154</v>
      </c>
      <c r="G182" s="25" t="s">
        <v>120</v>
      </c>
      <c r="H182" s="23">
        <v>290</v>
      </c>
      <c r="I182" s="26" t="s">
        <v>155</v>
      </c>
      <c r="J182" s="26" t="s">
        <v>34</v>
      </c>
      <c r="K182" s="27">
        <f t="shared" si="92"/>
        <v>7.5000000000000011E-2</v>
      </c>
      <c r="L182" s="28" t="s">
        <v>28</v>
      </c>
      <c r="M182" s="29" t="s">
        <v>28</v>
      </c>
      <c r="N182" s="30">
        <v>0.05</v>
      </c>
      <c r="O182" s="31">
        <v>0.05</v>
      </c>
      <c r="P182" s="31">
        <v>0.05</v>
      </c>
      <c r="Q182" s="31">
        <v>0.05</v>
      </c>
      <c r="R182" s="31">
        <v>0.06</v>
      </c>
      <c r="S182" s="31">
        <v>7.0000000000000007E-2</v>
      </c>
      <c r="T182" s="31">
        <v>0.11</v>
      </c>
      <c r="U182" s="31">
        <v>0.18</v>
      </c>
      <c r="V182" s="31">
        <v>0.11</v>
      </c>
      <c r="W182" s="31">
        <v>7.0000000000000007E-2</v>
      </c>
      <c r="X182" s="31">
        <v>0.05</v>
      </c>
      <c r="Y182" s="31">
        <v>0.05</v>
      </c>
    </row>
    <row r="183" spans="4:25" ht="17.25" customHeight="1" x14ac:dyDescent="0.25">
      <c r="D183" s="32" t="s">
        <v>26</v>
      </c>
      <c r="E183" s="32" t="s">
        <v>208</v>
      </c>
      <c r="F183" s="33" t="s">
        <v>154</v>
      </c>
      <c r="G183" s="34" t="s">
        <v>120</v>
      </c>
      <c r="H183" s="32">
        <v>290</v>
      </c>
      <c r="I183" s="35" t="s">
        <v>155</v>
      </c>
      <c r="J183" s="35" t="s">
        <v>35</v>
      </c>
      <c r="K183" s="36">
        <f t="shared" si="92"/>
        <v>5.5833333333333346E-2</v>
      </c>
      <c r="L183" s="35" t="s">
        <v>156</v>
      </c>
      <c r="M183" s="37">
        <v>0.12</v>
      </c>
      <c r="N183" s="44">
        <f>ROUND(N182*0.7,2)</f>
        <v>0.04</v>
      </c>
      <c r="O183" s="39">
        <f t="shared" ref="O183:Y183" si="127">ROUND(O182*0.7,2)</f>
        <v>0.04</v>
      </c>
      <c r="P183" s="39">
        <f t="shared" si="127"/>
        <v>0.04</v>
      </c>
      <c r="Q183" s="39">
        <f t="shared" si="127"/>
        <v>0.04</v>
      </c>
      <c r="R183" s="39">
        <f t="shared" si="127"/>
        <v>0.04</v>
      </c>
      <c r="S183" s="39">
        <f t="shared" si="127"/>
        <v>0.05</v>
      </c>
      <c r="T183" s="39">
        <f t="shared" si="127"/>
        <v>0.08</v>
      </c>
      <c r="U183" s="39">
        <f t="shared" si="127"/>
        <v>0.13</v>
      </c>
      <c r="V183" s="39">
        <f t="shared" si="127"/>
        <v>0.08</v>
      </c>
      <c r="W183" s="39">
        <f t="shared" si="127"/>
        <v>0.05</v>
      </c>
      <c r="X183" s="39">
        <f t="shared" si="127"/>
        <v>0.04</v>
      </c>
      <c r="Y183" s="39">
        <f t="shared" si="127"/>
        <v>0.04</v>
      </c>
    </row>
    <row r="184" spans="4:25" ht="17.25" customHeight="1" x14ac:dyDescent="0.25">
      <c r="D184" s="32" t="s">
        <v>26</v>
      </c>
      <c r="E184" s="32" t="s">
        <v>208</v>
      </c>
      <c r="F184" s="33" t="s">
        <v>154</v>
      </c>
      <c r="G184" s="34" t="s">
        <v>120</v>
      </c>
      <c r="H184" s="32">
        <v>290</v>
      </c>
      <c r="I184" s="35" t="s">
        <v>155</v>
      </c>
      <c r="J184" s="35" t="s">
        <v>35</v>
      </c>
      <c r="K184" s="36">
        <f t="shared" si="92"/>
        <v>1.9166666666666669E-2</v>
      </c>
      <c r="L184" s="35" t="s">
        <v>157</v>
      </c>
      <c r="M184" s="37">
        <v>0.75</v>
      </c>
      <c r="N184" s="44">
        <f>N182-N183</f>
        <v>1.0000000000000002E-2</v>
      </c>
      <c r="O184" s="39">
        <f t="shared" ref="O184:Y184" si="128">O182-O183</f>
        <v>1.0000000000000002E-2</v>
      </c>
      <c r="P184" s="39">
        <f t="shared" si="128"/>
        <v>1.0000000000000002E-2</v>
      </c>
      <c r="Q184" s="39">
        <f t="shared" si="128"/>
        <v>1.0000000000000002E-2</v>
      </c>
      <c r="R184" s="39">
        <f t="shared" si="128"/>
        <v>1.9999999999999997E-2</v>
      </c>
      <c r="S184" s="39">
        <f t="shared" si="128"/>
        <v>2.0000000000000004E-2</v>
      </c>
      <c r="T184" s="39">
        <f t="shared" si="128"/>
        <v>0.03</v>
      </c>
      <c r="U184" s="39">
        <f t="shared" si="128"/>
        <v>4.9999999999999989E-2</v>
      </c>
      <c r="V184" s="39">
        <f t="shared" si="128"/>
        <v>0.03</v>
      </c>
      <c r="W184" s="39">
        <f t="shared" si="128"/>
        <v>2.0000000000000004E-2</v>
      </c>
      <c r="X184" s="39">
        <f t="shared" si="128"/>
        <v>1.0000000000000002E-2</v>
      </c>
      <c r="Y184" s="39">
        <f t="shared" si="128"/>
        <v>1.0000000000000002E-2</v>
      </c>
    </row>
    <row r="185" spans="4:25" ht="17.25" customHeight="1" x14ac:dyDescent="0.25">
      <c r="D185" s="32" t="s">
        <v>26</v>
      </c>
      <c r="E185" s="32" t="s">
        <v>208</v>
      </c>
      <c r="F185" s="33" t="s">
        <v>154</v>
      </c>
      <c r="G185" s="34" t="s">
        <v>120</v>
      </c>
      <c r="H185" s="32">
        <v>290</v>
      </c>
      <c r="I185" s="35" t="s">
        <v>155</v>
      </c>
      <c r="J185" s="35" t="s">
        <v>35</v>
      </c>
      <c r="K185" s="36">
        <f t="shared" si="92"/>
        <v>7.5000000000000011E-2</v>
      </c>
      <c r="L185" s="35" t="s">
        <v>55</v>
      </c>
      <c r="M185" s="37">
        <f>ROUND(30%*15,1)</f>
        <v>4.5</v>
      </c>
      <c r="N185" s="44">
        <f>SUM(N183:N184)</f>
        <v>0.05</v>
      </c>
      <c r="O185" s="39">
        <f t="shared" ref="O185:Y185" si="129">SUM(O183:O184)</f>
        <v>0.05</v>
      </c>
      <c r="P185" s="39">
        <f t="shared" si="129"/>
        <v>0.05</v>
      </c>
      <c r="Q185" s="39">
        <f t="shared" si="129"/>
        <v>0.05</v>
      </c>
      <c r="R185" s="39">
        <f t="shared" si="129"/>
        <v>0.06</v>
      </c>
      <c r="S185" s="39">
        <f t="shared" si="129"/>
        <v>7.0000000000000007E-2</v>
      </c>
      <c r="T185" s="39">
        <f t="shared" si="129"/>
        <v>0.11</v>
      </c>
      <c r="U185" s="39">
        <f t="shared" si="129"/>
        <v>0.18</v>
      </c>
      <c r="V185" s="39">
        <f t="shared" si="129"/>
        <v>0.11</v>
      </c>
      <c r="W185" s="39">
        <f t="shared" si="129"/>
        <v>7.0000000000000007E-2</v>
      </c>
      <c r="X185" s="39">
        <f t="shared" si="129"/>
        <v>0.05</v>
      </c>
      <c r="Y185" s="39">
        <f t="shared" si="129"/>
        <v>0.05</v>
      </c>
    </row>
    <row r="186" spans="4:25" ht="17.25" customHeight="1" x14ac:dyDescent="0.25">
      <c r="D186" s="23" t="s">
        <v>26</v>
      </c>
      <c r="E186" s="23" t="s">
        <v>208</v>
      </c>
      <c r="F186" s="24" t="s">
        <v>154</v>
      </c>
      <c r="G186" s="25" t="s">
        <v>120</v>
      </c>
      <c r="H186" s="23">
        <v>290</v>
      </c>
      <c r="I186" s="26" t="s">
        <v>158</v>
      </c>
      <c r="J186" s="26" t="s">
        <v>34</v>
      </c>
      <c r="K186" s="27">
        <f t="shared" si="92"/>
        <v>7.5000000000000011E-2</v>
      </c>
      <c r="L186" s="28" t="s">
        <v>28</v>
      </c>
      <c r="M186" s="29" t="s">
        <v>28</v>
      </c>
      <c r="N186" s="30">
        <v>0.05</v>
      </c>
      <c r="O186" s="31">
        <v>0.05</v>
      </c>
      <c r="P186" s="31">
        <v>0.05</v>
      </c>
      <c r="Q186" s="31">
        <v>0.05</v>
      </c>
      <c r="R186" s="31">
        <v>0.06</v>
      </c>
      <c r="S186" s="31">
        <v>7.0000000000000007E-2</v>
      </c>
      <c r="T186" s="31">
        <v>0.11</v>
      </c>
      <c r="U186" s="31">
        <v>0.18</v>
      </c>
      <c r="V186" s="31">
        <v>0.11</v>
      </c>
      <c r="W186" s="31">
        <v>7.0000000000000007E-2</v>
      </c>
      <c r="X186" s="31">
        <v>0.05</v>
      </c>
      <c r="Y186" s="31">
        <v>0.05</v>
      </c>
    </row>
    <row r="187" spans="4:25" ht="17.25" customHeight="1" x14ac:dyDescent="0.25">
      <c r="D187" s="32" t="s">
        <v>26</v>
      </c>
      <c r="E187" s="32" t="s">
        <v>208</v>
      </c>
      <c r="F187" s="33" t="s">
        <v>154</v>
      </c>
      <c r="G187" s="34" t="s">
        <v>120</v>
      </c>
      <c r="H187" s="32">
        <v>290</v>
      </c>
      <c r="I187" s="35" t="s">
        <v>158</v>
      </c>
      <c r="J187" s="35" t="s">
        <v>35</v>
      </c>
      <c r="K187" s="36">
        <f t="shared" si="92"/>
        <v>5.5833333333333346E-2</v>
      </c>
      <c r="L187" s="35" t="s">
        <v>156</v>
      </c>
      <c r="M187" s="37">
        <v>0.12</v>
      </c>
      <c r="N187" s="44">
        <f>ROUND(N186*0.7,2)</f>
        <v>0.04</v>
      </c>
      <c r="O187" s="39">
        <f t="shared" ref="O187:Y187" si="130">ROUND(O186*0.7,2)</f>
        <v>0.04</v>
      </c>
      <c r="P187" s="39">
        <f t="shared" si="130"/>
        <v>0.04</v>
      </c>
      <c r="Q187" s="39">
        <f t="shared" si="130"/>
        <v>0.04</v>
      </c>
      <c r="R187" s="39">
        <f t="shared" si="130"/>
        <v>0.04</v>
      </c>
      <c r="S187" s="39">
        <f t="shared" si="130"/>
        <v>0.05</v>
      </c>
      <c r="T187" s="39">
        <f t="shared" si="130"/>
        <v>0.08</v>
      </c>
      <c r="U187" s="39">
        <f t="shared" si="130"/>
        <v>0.13</v>
      </c>
      <c r="V187" s="39">
        <f t="shared" si="130"/>
        <v>0.08</v>
      </c>
      <c r="W187" s="39">
        <f t="shared" si="130"/>
        <v>0.05</v>
      </c>
      <c r="X187" s="39">
        <f t="shared" si="130"/>
        <v>0.04</v>
      </c>
      <c r="Y187" s="39">
        <f t="shared" si="130"/>
        <v>0.04</v>
      </c>
    </row>
    <row r="188" spans="4:25" ht="17.25" customHeight="1" x14ac:dyDescent="0.25">
      <c r="D188" s="32" t="s">
        <v>26</v>
      </c>
      <c r="E188" s="32" t="s">
        <v>208</v>
      </c>
      <c r="F188" s="33" t="s">
        <v>154</v>
      </c>
      <c r="G188" s="34" t="s">
        <v>120</v>
      </c>
      <c r="H188" s="32">
        <v>290</v>
      </c>
      <c r="I188" s="35" t="s">
        <v>158</v>
      </c>
      <c r="J188" s="35" t="s">
        <v>35</v>
      </c>
      <c r="K188" s="36">
        <f t="shared" si="92"/>
        <v>1.9166666666666669E-2</v>
      </c>
      <c r="L188" s="35" t="s">
        <v>157</v>
      </c>
      <c r="M188" s="37">
        <v>0.75</v>
      </c>
      <c r="N188" s="44">
        <f>N186-N187</f>
        <v>1.0000000000000002E-2</v>
      </c>
      <c r="O188" s="39">
        <f t="shared" ref="O188:Y188" si="131">O186-O187</f>
        <v>1.0000000000000002E-2</v>
      </c>
      <c r="P188" s="39">
        <f t="shared" si="131"/>
        <v>1.0000000000000002E-2</v>
      </c>
      <c r="Q188" s="39">
        <f t="shared" si="131"/>
        <v>1.0000000000000002E-2</v>
      </c>
      <c r="R188" s="39">
        <f t="shared" si="131"/>
        <v>1.9999999999999997E-2</v>
      </c>
      <c r="S188" s="39">
        <f t="shared" si="131"/>
        <v>2.0000000000000004E-2</v>
      </c>
      <c r="T188" s="39">
        <f t="shared" si="131"/>
        <v>0.03</v>
      </c>
      <c r="U188" s="39">
        <f t="shared" si="131"/>
        <v>4.9999999999999989E-2</v>
      </c>
      <c r="V188" s="39">
        <f t="shared" si="131"/>
        <v>0.03</v>
      </c>
      <c r="W188" s="39">
        <f t="shared" si="131"/>
        <v>2.0000000000000004E-2</v>
      </c>
      <c r="X188" s="39">
        <f t="shared" si="131"/>
        <v>1.0000000000000002E-2</v>
      </c>
      <c r="Y188" s="39">
        <f t="shared" si="131"/>
        <v>1.0000000000000002E-2</v>
      </c>
    </row>
    <row r="189" spans="4:25" ht="17.25" customHeight="1" x14ac:dyDescent="0.25">
      <c r="D189" s="32" t="s">
        <v>26</v>
      </c>
      <c r="E189" s="32" t="s">
        <v>208</v>
      </c>
      <c r="F189" s="33" t="s">
        <v>154</v>
      </c>
      <c r="G189" s="34" t="s">
        <v>120</v>
      </c>
      <c r="H189" s="32">
        <v>290</v>
      </c>
      <c r="I189" s="35" t="s">
        <v>158</v>
      </c>
      <c r="J189" s="35" t="s">
        <v>35</v>
      </c>
      <c r="K189" s="36">
        <f t="shared" si="92"/>
        <v>7.5000000000000011E-2</v>
      </c>
      <c r="L189" s="35" t="s">
        <v>55</v>
      </c>
      <c r="M189" s="37">
        <f>ROUND(10%*30,1)</f>
        <v>3</v>
      </c>
      <c r="N189" s="44">
        <f>SUM(N187:N188)</f>
        <v>0.05</v>
      </c>
      <c r="O189" s="39">
        <f t="shared" ref="O189:Y189" si="132">SUM(O187:O188)</f>
        <v>0.05</v>
      </c>
      <c r="P189" s="39">
        <f t="shared" si="132"/>
        <v>0.05</v>
      </c>
      <c r="Q189" s="39">
        <f t="shared" si="132"/>
        <v>0.05</v>
      </c>
      <c r="R189" s="39">
        <f t="shared" si="132"/>
        <v>0.06</v>
      </c>
      <c r="S189" s="39">
        <f t="shared" si="132"/>
        <v>7.0000000000000007E-2</v>
      </c>
      <c r="T189" s="39">
        <f t="shared" si="132"/>
        <v>0.11</v>
      </c>
      <c r="U189" s="39">
        <f t="shared" si="132"/>
        <v>0.18</v>
      </c>
      <c r="V189" s="39">
        <f t="shared" si="132"/>
        <v>0.11</v>
      </c>
      <c r="W189" s="39">
        <f t="shared" si="132"/>
        <v>7.0000000000000007E-2</v>
      </c>
      <c r="X189" s="39">
        <f t="shared" si="132"/>
        <v>0.05</v>
      </c>
      <c r="Y189" s="39">
        <f t="shared" si="132"/>
        <v>0.05</v>
      </c>
    </row>
    <row r="190" spans="4:25" ht="17.25" customHeight="1" x14ac:dyDescent="0.25">
      <c r="D190" s="23" t="s">
        <v>26</v>
      </c>
      <c r="E190" s="23" t="s">
        <v>208</v>
      </c>
      <c r="F190" s="24" t="s">
        <v>159</v>
      </c>
      <c r="G190" s="25" t="s">
        <v>120</v>
      </c>
      <c r="H190" s="23">
        <v>360</v>
      </c>
      <c r="I190" s="26" t="s">
        <v>129</v>
      </c>
      <c r="J190" s="26" t="s">
        <v>34</v>
      </c>
      <c r="K190" s="27">
        <f t="shared" si="92"/>
        <v>1</v>
      </c>
      <c r="L190" s="28" t="s">
        <v>28</v>
      </c>
      <c r="M190" s="29" t="s">
        <v>28</v>
      </c>
      <c r="N190" s="30">
        <v>1</v>
      </c>
      <c r="O190" s="31">
        <v>1</v>
      </c>
      <c r="P190" s="31">
        <v>1</v>
      </c>
      <c r="Q190" s="31">
        <v>1</v>
      </c>
      <c r="R190" s="31">
        <v>1</v>
      </c>
      <c r="S190" s="31">
        <v>1</v>
      </c>
      <c r="T190" s="31">
        <v>1</v>
      </c>
      <c r="U190" s="31">
        <v>1</v>
      </c>
      <c r="V190" s="31">
        <v>1</v>
      </c>
      <c r="W190" s="31">
        <v>1</v>
      </c>
      <c r="X190" s="31">
        <v>1</v>
      </c>
      <c r="Y190" s="31">
        <v>1</v>
      </c>
    </row>
    <row r="191" spans="4:25" ht="17.25" customHeight="1" x14ac:dyDescent="0.25">
      <c r="D191" s="32" t="s">
        <v>26</v>
      </c>
      <c r="E191" s="32" t="s">
        <v>208</v>
      </c>
      <c r="F191" s="33" t="s">
        <v>159</v>
      </c>
      <c r="G191" s="34" t="s">
        <v>120</v>
      </c>
      <c r="H191" s="32">
        <v>360</v>
      </c>
      <c r="I191" s="35" t="s">
        <v>129</v>
      </c>
      <c r="J191" s="35" t="s">
        <v>35</v>
      </c>
      <c r="K191" s="36">
        <f t="shared" si="92"/>
        <v>4.9999999999999992E-3</v>
      </c>
      <c r="L191" s="35" t="s">
        <v>36</v>
      </c>
      <c r="M191" s="37">
        <f>10*(5*6)/10^3</f>
        <v>0.3</v>
      </c>
      <c r="N191" s="38">
        <f>ROUND(0.5%*N190,4)</f>
        <v>5.0000000000000001E-3</v>
      </c>
      <c r="O191" s="39">
        <f t="shared" ref="O191:Y191" si="133">ROUND(0.5%*O190,4)</f>
        <v>5.0000000000000001E-3</v>
      </c>
      <c r="P191" s="39">
        <f t="shared" si="133"/>
        <v>5.0000000000000001E-3</v>
      </c>
      <c r="Q191" s="39">
        <f t="shared" si="133"/>
        <v>5.0000000000000001E-3</v>
      </c>
      <c r="R191" s="39">
        <f t="shared" si="133"/>
        <v>5.0000000000000001E-3</v>
      </c>
      <c r="S191" s="39">
        <f t="shared" si="133"/>
        <v>5.0000000000000001E-3</v>
      </c>
      <c r="T191" s="39">
        <f t="shared" si="133"/>
        <v>5.0000000000000001E-3</v>
      </c>
      <c r="U191" s="39">
        <f t="shared" si="133"/>
        <v>5.0000000000000001E-3</v>
      </c>
      <c r="V191" s="39">
        <f t="shared" si="133"/>
        <v>5.0000000000000001E-3</v>
      </c>
      <c r="W191" s="39">
        <f t="shared" si="133"/>
        <v>5.0000000000000001E-3</v>
      </c>
      <c r="X191" s="39">
        <f t="shared" si="133"/>
        <v>5.0000000000000001E-3</v>
      </c>
      <c r="Y191" s="39">
        <f t="shared" si="133"/>
        <v>5.0000000000000001E-3</v>
      </c>
    </row>
    <row r="192" spans="4:25" ht="17.25" customHeight="1" x14ac:dyDescent="0.25">
      <c r="D192" s="32" t="s">
        <v>26</v>
      </c>
      <c r="E192" s="32" t="s">
        <v>208</v>
      </c>
      <c r="F192" s="33" t="s">
        <v>159</v>
      </c>
      <c r="G192" s="34" t="s">
        <v>120</v>
      </c>
      <c r="H192" s="32">
        <v>360</v>
      </c>
      <c r="I192" s="35" t="s">
        <v>129</v>
      </c>
      <c r="J192" s="35" t="s">
        <v>35</v>
      </c>
      <c r="K192" s="36">
        <f t="shared" si="92"/>
        <v>0.60833333333333328</v>
      </c>
      <c r="L192" s="35" t="s">
        <v>37</v>
      </c>
      <c r="M192" s="37">
        <v>4.5</v>
      </c>
      <c r="N192" s="40">
        <f>ROUND($N$42*N190,2)</f>
        <v>0.2</v>
      </c>
      <c r="O192" s="41">
        <f>ROUND($O$42*O190,2)</f>
        <v>0.3</v>
      </c>
      <c r="P192" s="41">
        <f>ROUND($P$42*P190,2)</f>
        <v>0.4</v>
      </c>
      <c r="Q192" s="41">
        <f>ROUND($Q$42*Q190,2)</f>
        <v>0.5</v>
      </c>
      <c r="R192" s="41">
        <f>ROUND($R$42*R190,2)</f>
        <v>0.7</v>
      </c>
      <c r="S192" s="41">
        <f>ROUND($S$42*S190,2)</f>
        <v>0.8</v>
      </c>
      <c r="T192" s="41">
        <f>ROUND($T$42*T190,2)</f>
        <v>0.9</v>
      </c>
      <c r="U192" s="41">
        <f>ROUND($U$42*U190,2)</f>
        <v>0.9</v>
      </c>
      <c r="V192" s="41">
        <f>ROUND($V$42*V190,2)</f>
        <v>0.9</v>
      </c>
      <c r="W192" s="41">
        <f>ROUND(W42*W190,2)</f>
        <v>0.7</v>
      </c>
      <c r="X192" s="41">
        <f>ROUND(X42*X190,2)</f>
        <v>0.6</v>
      </c>
      <c r="Y192" s="41">
        <f>ROUND(Y42*Y190,2)</f>
        <v>0.4</v>
      </c>
    </row>
    <row r="193" spans="4:25" ht="17.25" customHeight="1" x14ac:dyDescent="0.25">
      <c r="D193" s="32" t="s">
        <v>26</v>
      </c>
      <c r="E193" s="32" t="s">
        <v>208</v>
      </c>
      <c r="F193" s="33" t="s">
        <v>159</v>
      </c>
      <c r="G193" s="34" t="s">
        <v>120</v>
      </c>
      <c r="H193" s="32">
        <v>360</v>
      </c>
      <c r="I193" s="35" t="s">
        <v>129</v>
      </c>
      <c r="J193" s="35" t="s">
        <v>35</v>
      </c>
      <c r="K193" s="36">
        <f t="shared" si="92"/>
        <v>0.38666666666666666</v>
      </c>
      <c r="L193" s="35" t="s">
        <v>38</v>
      </c>
      <c r="M193" s="37">
        <v>4.5</v>
      </c>
      <c r="N193" s="40">
        <f>N190-SUM(N191:N192)</f>
        <v>0.79499999999999993</v>
      </c>
      <c r="O193" s="41">
        <f t="shared" ref="O193" si="134">O190-SUM(O191:O192)</f>
        <v>0.69500000000000006</v>
      </c>
      <c r="P193" s="41">
        <f t="shared" ref="P193:Y193" si="135">P190-SUM(P191:P192)</f>
        <v>0.59499999999999997</v>
      </c>
      <c r="Q193" s="41">
        <f t="shared" si="135"/>
        <v>0.495</v>
      </c>
      <c r="R193" s="41">
        <f t="shared" si="135"/>
        <v>0.29500000000000004</v>
      </c>
      <c r="S193" s="41">
        <f t="shared" si="135"/>
        <v>0.19499999999999995</v>
      </c>
      <c r="T193" s="41">
        <f t="shared" si="135"/>
        <v>9.4999999999999973E-2</v>
      </c>
      <c r="U193" s="41">
        <f t="shared" si="135"/>
        <v>9.4999999999999973E-2</v>
      </c>
      <c r="V193" s="41">
        <f t="shared" si="135"/>
        <v>9.4999999999999973E-2</v>
      </c>
      <c r="W193" s="41">
        <f t="shared" si="135"/>
        <v>0.29500000000000004</v>
      </c>
      <c r="X193" s="41">
        <f t="shared" si="135"/>
        <v>0.39500000000000002</v>
      </c>
      <c r="Y193" s="41">
        <f t="shared" si="135"/>
        <v>0.59499999999999997</v>
      </c>
    </row>
    <row r="194" spans="4:25" ht="17.25" customHeight="1" x14ac:dyDescent="0.25">
      <c r="D194" s="132" t="s">
        <v>26</v>
      </c>
      <c r="E194" s="132" t="s">
        <v>208</v>
      </c>
      <c r="F194" s="133" t="s">
        <v>28</v>
      </c>
      <c r="G194" s="134" t="s">
        <v>160</v>
      </c>
      <c r="H194" s="132" t="s">
        <v>28</v>
      </c>
      <c r="I194" s="135" t="s">
        <v>28</v>
      </c>
      <c r="J194" s="135" t="s">
        <v>28</v>
      </c>
      <c r="K194" s="136" t="str">
        <f t="shared" si="92"/>
        <v>n/a</v>
      </c>
      <c r="L194" s="135" t="s">
        <v>28</v>
      </c>
      <c r="M194" s="137" t="s">
        <v>28</v>
      </c>
      <c r="N194" s="138" t="s">
        <v>28</v>
      </c>
      <c r="O194" s="136" t="s">
        <v>28</v>
      </c>
      <c r="P194" s="136" t="s">
        <v>28</v>
      </c>
      <c r="Q194" s="136" t="s">
        <v>28</v>
      </c>
      <c r="R194" s="136" t="s">
        <v>28</v>
      </c>
      <c r="S194" s="136" t="s">
        <v>28</v>
      </c>
      <c r="T194" s="136" t="s">
        <v>28</v>
      </c>
      <c r="U194" s="136" t="s">
        <v>28</v>
      </c>
      <c r="V194" s="136" t="s">
        <v>28</v>
      </c>
      <c r="W194" s="136" t="s">
        <v>28</v>
      </c>
      <c r="X194" s="136" t="s">
        <v>28</v>
      </c>
      <c r="Y194" s="136" t="s">
        <v>28</v>
      </c>
    </row>
    <row r="195" spans="4:25" ht="17.25" customHeight="1" x14ac:dyDescent="0.25">
      <c r="D195" s="139" t="s">
        <v>26</v>
      </c>
      <c r="E195" s="139" t="s">
        <v>208</v>
      </c>
      <c r="F195" s="140" t="s">
        <v>28</v>
      </c>
      <c r="G195" s="141" t="s">
        <v>161</v>
      </c>
      <c r="H195" s="139" t="s">
        <v>28</v>
      </c>
      <c r="I195" s="142" t="s">
        <v>28</v>
      </c>
      <c r="J195" s="142" t="s">
        <v>28</v>
      </c>
      <c r="K195" s="143" t="str">
        <f t="shared" si="92"/>
        <v>n/a</v>
      </c>
      <c r="L195" s="142" t="s">
        <v>28</v>
      </c>
      <c r="M195" s="144" t="s">
        <v>28</v>
      </c>
      <c r="N195" s="145" t="s">
        <v>28</v>
      </c>
      <c r="O195" s="143" t="s">
        <v>28</v>
      </c>
      <c r="P195" s="143" t="s">
        <v>28</v>
      </c>
      <c r="Q195" s="143" t="s">
        <v>28</v>
      </c>
      <c r="R195" s="143" t="s">
        <v>28</v>
      </c>
      <c r="S195" s="143" t="s">
        <v>28</v>
      </c>
      <c r="T195" s="143" t="s">
        <v>28</v>
      </c>
      <c r="U195" s="143" t="s">
        <v>28</v>
      </c>
      <c r="V195" s="143" t="s">
        <v>28</v>
      </c>
      <c r="W195" s="143" t="s">
        <v>28</v>
      </c>
      <c r="X195" s="143" t="s">
        <v>28</v>
      </c>
      <c r="Y195" s="143" t="s">
        <v>28</v>
      </c>
    </row>
    <row r="196" spans="4:25" ht="17.25" customHeight="1" x14ac:dyDescent="0.25">
      <c r="D196" s="23" t="s">
        <v>26</v>
      </c>
      <c r="E196" s="23" t="s">
        <v>208</v>
      </c>
      <c r="F196" s="24" t="s">
        <v>162</v>
      </c>
      <c r="G196" s="25" t="s">
        <v>163</v>
      </c>
      <c r="H196" s="23">
        <v>420</v>
      </c>
      <c r="I196" s="26" t="s">
        <v>147</v>
      </c>
      <c r="J196" s="26" t="s">
        <v>34</v>
      </c>
      <c r="K196" s="27">
        <f t="shared" ref="K196:K278" si="136">IFERROR(AVERAGE(N196:Y196),"n/a")</f>
        <v>1</v>
      </c>
      <c r="L196" s="28" t="s">
        <v>28</v>
      </c>
      <c r="M196" s="29" t="s">
        <v>28</v>
      </c>
      <c r="N196" s="30">
        <v>1</v>
      </c>
      <c r="O196" s="31">
        <v>1</v>
      </c>
      <c r="P196" s="31">
        <v>1</v>
      </c>
      <c r="Q196" s="31">
        <v>1</v>
      </c>
      <c r="R196" s="31">
        <v>1</v>
      </c>
      <c r="S196" s="31">
        <v>1</v>
      </c>
      <c r="T196" s="31">
        <v>1</v>
      </c>
      <c r="U196" s="31">
        <v>1</v>
      </c>
      <c r="V196" s="31">
        <v>1</v>
      </c>
      <c r="W196" s="31">
        <v>1</v>
      </c>
      <c r="X196" s="31">
        <v>1</v>
      </c>
      <c r="Y196" s="31">
        <v>1</v>
      </c>
    </row>
    <row r="197" spans="4:25" ht="17.25" customHeight="1" x14ac:dyDescent="0.25">
      <c r="D197" s="23" t="s">
        <v>26</v>
      </c>
      <c r="E197" s="23" t="s">
        <v>208</v>
      </c>
      <c r="F197" s="24" t="s">
        <v>164</v>
      </c>
      <c r="G197" s="25" t="s">
        <v>163</v>
      </c>
      <c r="H197" s="23">
        <v>450</v>
      </c>
      <c r="I197" s="26" t="s">
        <v>129</v>
      </c>
      <c r="J197" s="26" t="s">
        <v>34</v>
      </c>
      <c r="K197" s="27">
        <f t="shared" si="136"/>
        <v>1</v>
      </c>
      <c r="L197" s="28" t="s">
        <v>28</v>
      </c>
      <c r="M197" s="29" t="s">
        <v>28</v>
      </c>
      <c r="N197" s="30">
        <v>1</v>
      </c>
      <c r="O197" s="31">
        <v>1</v>
      </c>
      <c r="P197" s="31">
        <v>1</v>
      </c>
      <c r="Q197" s="31">
        <v>1</v>
      </c>
      <c r="R197" s="31">
        <v>1</v>
      </c>
      <c r="S197" s="31">
        <v>1</v>
      </c>
      <c r="T197" s="31">
        <v>1</v>
      </c>
      <c r="U197" s="31">
        <v>1</v>
      </c>
      <c r="V197" s="31">
        <v>1</v>
      </c>
      <c r="W197" s="31">
        <v>1</v>
      </c>
      <c r="X197" s="31">
        <v>1</v>
      </c>
      <c r="Y197" s="31">
        <v>1</v>
      </c>
    </row>
    <row r="198" spans="4:25" ht="17.25" customHeight="1" x14ac:dyDescent="0.25">
      <c r="D198" s="32" t="s">
        <v>26</v>
      </c>
      <c r="E198" s="32" t="s">
        <v>208</v>
      </c>
      <c r="F198" s="33" t="s">
        <v>164</v>
      </c>
      <c r="G198" s="34" t="s">
        <v>163</v>
      </c>
      <c r="H198" s="32">
        <v>450</v>
      </c>
      <c r="I198" s="35" t="s">
        <v>129</v>
      </c>
      <c r="J198" s="35" t="s">
        <v>35</v>
      </c>
      <c r="K198" s="36">
        <f t="shared" si="136"/>
        <v>4.9999999999999992E-3</v>
      </c>
      <c r="L198" s="35" t="s">
        <v>36</v>
      </c>
      <c r="M198" s="37">
        <f>10*(5*6)/10^3</f>
        <v>0.3</v>
      </c>
      <c r="N198" s="38">
        <f>ROUND(0.5%*N197,4)</f>
        <v>5.0000000000000001E-3</v>
      </c>
      <c r="O198" s="39">
        <f t="shared" ref="O198:Y198" si="137">ROUND(0.5%*O197,4)</f>
        <v>5.0000000000000001E-3</v>
      </c>
      <c r="P198" s="39">
        <f t="shared" si="137"/>
        <v>5.0000000000000001E-3</v>
      </c>
      <c r="Q198" s="39">
        <f t="shared" si="137"/>
        <v>5.0000000000000001E-3</v>
      </c>
      <c r="R198" s="39">
        <f t="shared" si="137"/>
        <v>5.0000000000000001E-3</v>
      </c>
      <c r="S198" s="39">
        <f t="shared" si="137"/>
        <v>5.0000000000000001E-3</v>
      </c>
      <c r="T198" s="39">
        <f t="shared" si="137"/>
        <v>5.0000000000000001E-3</v>
      </c>
      <c r="U198" s="39">
        <f t="shared" si="137"/>
        <v>5.0000000000000001E-3</v>
      </c>
      <c r="V198" s="39">
        <f t="shared" si="137"/>
        <v>5.0000000000000001E-3</v>
      </c>
      <c r="W198" s="39">
        <f t="shared" si="137"/>
        <v>5.0000000000000001E-3</v>
      </c>
      <c r="X198" s="39">
        <f t="shared" si="137"/>
        <v>5.0000000000000001E-3</v>
      </c>
      <c r="Y198" s="39">
        <f t="shared" si="137"/>
        <v>5.0000000000000001E-3</v>
      </c>
    </row>
    <row r="199" spans="4:25" ht="17.25" customHeight="1" x14ac:dyDescent="0.25">
      <c r="D199" s="32" t="s">
        <v>26</v>
      </c>
      <c r="E199" s="32" t="s">
        <v>208</v>
      </c>
      <c r="F199" s="33" t="s">
        <v>164</v>
      </c>
      <c r="G199" s="34" t="s">
        <v>163</v>
      </c>
      <c r="H199" s="32">
        <v>450</v>
      </c>
      <c r="I199" s="35" t="s">
        <v>129</v>
      </c>
      <c r="J199" s="35" t="s">
        <v>35</v>
      </c>
      <c r="K199" s="36">
        <f t="shared" si="136"/>
        <v>0.60833333333333328</v>
      </c>
      <c r="L199" s="35" t="s">
        <v>37</v>
      </c>
      <c r="M199" s="37">
        <v>4.5</v>
      </c>
      <c r="N199" s="40">
        <f>ROUND($N$42*N197,2)</f>
        <v>0.2</v>
      </c>
      <c r="O199" s="41">
        <f>ROUND($O$42*O197,2)</f>
        <v>0.3</v>
      </c>
      <c r="P199" s="41">
        <f>ROUND($P$42*P197,2)</f>
        <v>0.4</v>
      </c>
      <c r="Q199" s="41">
        <f>ROUND($Q$42*Q197,2)</f>
        <v>0.5</v>
      </c>
      <c r="R199" s="41">
        <f>ROUND($R$42*R197,2)</f>
        <v>0.7</v>
      </c>
      <c r="S199" s="41">
        <f>ROUND($S$42*S197,2)</f>
        <v>0.8</v>
      </c>
      <c r="T199" s="41">
        <f>ROUND($T$42*T197,2)</f>
        <v>0.9</v>
      </c>
      <c r="U199" s="41">
        <f>ROUND($U$42*U197,2)</f>
        <v>0.9</v>
      </c>
      <c r="V199" s="41">
        <f>ROUND($V$42*V197,2)</f>
        <v>0.9</v>
      </c>
      <c r="W199" s="41">
        <f>ROUND(W42*W197,2)</f>
        <v>0.7</v>
      </c>
      <c r="X199" s="41">
        <f>ROUND(X42*X197,2)</f>
        <v>0.6</v>
      </c>
      <c r="Y199" s="41">
        <f>ROUND(Y42*Y197,2)</f>
        <v>0.4</v>
      </c>
    </row>
    <row r="200" spans="4:25" ht="17.25" customHeight="1" x14ac:dyDescent="0.25">
      <c r="D200" s="32" t="s">
        <v>26</v>
      </c>
      <c r="E200" s="32" t="s">
        <v>208</v>
      </c>
      <c r="F200" s="33" t="s">
        <v>164</v>
      </c>
      <c r="G200" s="34" t="s">
        <v>163</v>
      </c>
      <c r="H200" s="32">
        <v>450</v>
      </c>
      <c r="I200" s="35" t="s">
        <v>129</v>
      </c>
      <c r="J200" s="35" t="s">
        <v>35</v>
      </c>
      <c r="K200" s="36">
        <f t="shared" si="136"/>
        <v>0.38666666666666666</v>
      </c>
      <c r="L200" s="35" t="s">
        <v>38</v>
      </c>
      <c r="M200" s="37">
        <v>4.5</v>
      </c>
      <c r="N200" s="40">
        <f>N197-SUM(N198:N199)</f>
        <v>0.79499999999999993</v>
      </c>
      <c r="O200" s="41">
        <f t="shared" ref="O200" si="138">O197-SUM(O198:O199)</f>
        <v>0.69500000000000006</v>
      </c>
      <c r="P200" s="41">
        <f t="shared" ref="P200:Y200" si="139">P197-SUM(P198:P199)</f>
        <v>0.59499999999999997</v>
      </c>
      <c r="Q200" s="41">
        <f t="shared" si="139"/>
        <v>0.495</v>
      </c>
      <c r="R200" s="41">
        <f t="shared" si="139"/>
        <v>0.29500000000000004</v>
      </c>
      <c r="S200" s="41">
        <f t="shared" si="139"/>
        <v>0.19499999999999995</v>
      </c>
      <c r="T200" s="41">
        <f t="shared" si="139"/>
        <v>9.4999999999999973E-2</v>
      </c>
      <c r="U200" s="41">
        <f t="shared" si="139"/>
        <v>9.4999999999999973E-2</v>
      </c>
      <c r="V200" s="41">
        <f t="shared" si="139"/>
        <v>9.4999999999999973E-2</v>
      </c>
      <c r="W200" s="41">
        <f t="shared" si="139"/>
        <v>0.29500000000000004</v>
      </c>
      <c r="X200" s="41">
        <f t="shared" si="139"/>
        <v>0.39500000000000002</v>
      </c>
      <c r="Y200" s="41">
        <f t="shared" si="139"/>
        <v>0.59499999999999997</v>
      </c>
    </row>
    <row r="201" spans="4:25" ht="17.25" customHeight="1" x14ac:dyDescent="0.25">
      <c r="D201" s="23" t="s">
        <v>26</v>
      </c>
      <c r="E201" s="23" t="s">
        <v>208</v>
      </c>
      <c r="F201" s="24" t="s">
        <v>165</v>
      </c>
      <c r="G201" s="25" t="s">
        <v>163</v>
      </c>
      <c r="H201" s="23">
        <v>540</v>
      </c>
      <c r="I201" s="26" t="s">
        <v>131</v>
      </c>
      <c r="J201" s="26" t="s">
        <v>34</v>
      </c>
      <c r="K201" s="27">
        <f t="shared" si="136"/>
        <v>0.14999999999999997</v>
      </c>
      <c r="L201" s="28" t="s">
        <v>28</v>
      </c>
      <c r="M201" s="29" t="s">
        <v>28</v>
      </c>
      <c r="N201" s="30">
        <v>0.15</v>
      </c>
      <c r="O201" s="31">
        <v>0.15</v>
      </c>
      <c r="P201" s="31">
        <v>0.15</v>
      </c>
      <c r="Q201" s="31">
        <v>0.15</v>
      </c>
      <c r="R201" s="31">
        <v>0.15</v>
      </c>
      <c r="S201" s="31">
        <v>0.15</v>
      </c>
      <c r="T201" s="31">
        <v>0.15</v>
      </c>
      <c r="U201" s="31">
        <v>0.15</v>
      </c>
      <c r="V201" s="31">
        <v>0.15</v>
      </c>
      <c r="W201" s="31">
        <v>0.15</v>
      </c>
      <c r="X201" s="31">
        <v>0.15</v>
      </c>
      <c r="Y201" s="31">
        <v>0.15</v>
      </c>
    </row>
    <row r="202" spans="4:25" ht="17.25" customHeight="1" x14ac:dyDescent="0.25">
      <c r="D202" s="32" t="s">
        <v>26</v>
      </c>
      <c r="E202" s="32" t="s">
        <v>208</v>
      </c>
      <c r="F202" s="33" t="s">
        <v>165</v>
      </c>
      <c r="G202" s="34" t="s">
        <v>163</v>
      </c>
      <c r="H202" s="32">
        <v>540</v>
      </c>
      <c r="I202" s="35" t="s">
        <v>131</v>
      </c>
      <c r="J202" s="35" t="s">
        <v>35</v>
      </c>
      <c r="K202" s="36">
        <f t="shared" si="136"/>
        <v>0.14999999999999997</v>
      </c>
      <c r="L202" s="85" t="s">
        <v>50</v>
      </c>
      <c r="M202" s="37">
        <v>2</v>
      </c>
      <c r="N202" s="44">
        <f>N201</f>
        <v>0.15</v>
      </c>
      <c r="O202" s="39">
        <f t="shared" ref="O202:Y202" si="140">O201</f>
        <v>0.15</v>
      </c>
      <c r="P202" s="39">
        <f t="shared" si="140"/>
        <v>0.15</v>
      </c>
      <c r="Q202" s="39">
        <f t="shared" si="140"/>
        <v>0.15</v>
      </c>
      <c r="R202" s="39">
        <f t="shared" si="140"/>
        <v>0.15</v>
      </c>
      <c r="S202" s="39">
        <f t="shared" si="140"/>
        <v>0.15</v>
      </c>
      <c r="T202" s="39">
        <f t="shared" si="140"/>
        <v>0.15</v>
      </c>
      <c r="U202" s="39">
        <f t="shared" si="140"/>
        <v>0.15</v>
      </c>
      <c r="V202" s="39">
        <f t="shared" si="140"/>
        <v>0.15</v>
      </c>
      <c r="W202" s="39">
        <f t="shared" si="140"/>
        <v>0.15</v>
      </c>
      <c r="X202" s="39">
        <f t="shared" si="140"/>
        <v>0.15</v>
      </c>
      <c r="Y202" s="39">
        <f t="shared" si="140"/>
        <v>0.15</v>
      </c>
    </row>
    <row r="203" spans="4:25" ht="17.25" customHeight="1" x14ac:dyDescent="0.25">
      <c r="D203" s="23" t="s">
        <v>26</v>
      </c>
      <c r="E203" s="23" t="s">
        <v>208</v>
      </c>
      <c r="F203" s="24" t="s">
        <v>166</v>
      </c>
      <c r="G203" s="25" t="s">
        <v>163</v>
      </c>
      <c r="H203" s="23">
        <v>540</v>
      </c>
      <c r="I203" s="26" t="s">
        <v>139</v>
      </c>
      <c r="J203" s="26" t="s">
        <v>34</v>
      </c>
      <c r="K203" s="27">
        <f t="shared" si="136"/>
        <v>0.19999999999999998</v>
      </c>
      <c r="L203" s="28" t="s">
        <v>28</v>
      </c>
      <c r="M203" s="29" t="s">
        <v>28</v>
      </c>
      <c r="N203" s="30">
        <v>0.2</v>
      </c>
      <c r="O203" s="31">
        <v>0.2</v>
      </c>
      <c r="P203" s="31">
        <v>0.2</v>
      </c>
      <c r="Q203" s="31">
        <v>0.2</v>
      </c>
      <c r="R203" s="31">
        <v>0.2</v>
      </c>
      <c r="S203" s="31">
        <v>0.2</v>
      </c>
      <c r="T203" s="31">
        <v>0.2</v>
      </c>
      <c r="U203" s="31">
        <v>0.2</v>
      </c>
      <c r="V203" s="31">
        <v>0.2</v>
      </c>
      <c r="W203" s="31">
        <v>0.2</v>
      </c>
      <c r="X203" s="31">
        <v>0.2</v>
      </c>
      <c r="Y203" s="31">
        <v>0.2</v>
      </c>
    </row>
    <row r="204" spans="4:25" ht="17.25" customHeight="1" x14ac:dyDescent="0.25">
      <c r="D204" s="32" t="s">
        <v>26</v>
      </c>
      <c r="E204" s="32" t="s">
        <v>208</v>
      </c>
      <c r="F204" s="33" t="s">
        <v>166</v>
      </c>
      <c r="G204" s="34" t="s">
        <v>163</v>
      </c>
      <c r="H204" s="32">
        <v>540</v>
      </c>
      <c r="I204" s="35" t="s">
        <v>139</v>
      </c>
      <c r="J204" s="35" t="s">
        <v>35</v>
      </c>
      <c r="K204" s="36">
        <f t="shared" si="136"/>
        <v>3.0000000000000009E-2</v>
      </c>
      <c r="L204" s="35" t="s">
        <v>167</v>
      </c>
      <c r="M204" s="37">
        <v>600</v>
      </c>
      <c r="N204" s="44">
        <f t="shared" ref="N204:Y204" si="141">IF(N203-SUM(N205:N212)&lt;0,0,N203-SUM(N205:N212))</f>
        <v>0.03</v>
      </c>
      <c r="O204" s="39">
        <f t="shared" si="141"/>
        <v>0.03</v>
      </c>
      <c r="P204" s="39">
        <f t="shared" si="141"/>
        <v>0.03</v>
      </c>
      <c r="Q204" s="39">
        <f t="shared" si="141"/>
        <v>0.03</v>
      </c>
      <c r="R204" s="39">
        <f t="shared" si="141"/>
        <v>0.03</v>
      </c>
      <c r="S204" s="39">
        <f t="shared" si="141"/>
        <v>0.03</v>
      </c>
      <c r="T204" s="39">
        <f t="shared" si="141"/>
        <v>0.03</v>
      </c>
      <c r="U204" s="39">
        <f t="shared" si="141"/>
        <v>0.03</v>
      </c>
      <c r="V204" s="39">
        <f t="shared" si="141"/>
        <v>0.03</v>
      </c>
      <c r="W204" s="39">
        <f t="shared" si="141"/>
        <v>0.03</v>
      </c>
      <c r="X204" s="39">
        <f t="shared" si="141"/>
        <v>0.03</v>
      </c>
      <c r="Y204" s="39">
        <f t="shared" si="141"/>
        <v>0.03</v>
      </c>
    </row>
    <row r="205" spans="4:25" ht="17.25" customHeight="1" x14ac:dyDescent="0.25">
      <c r="D205" s="32" t="s">
        <v>26</v>
      </c>
      <c r="E205" s="32" t="s">
        <v>208</v>
      </c>
      <c r="F205" s="33" t="s">
        <v>166</v>
      </c>
      <c r="G205" s="34" t="s">
        <v>163</v>
      </c>
      <c r="H205" s="32">
        <v>540</v>
      </c>
      <c r="I205" s="35" t="s">
        <v>139</v>
      </c>
      <c r="J205" s="35" t="s">
        <v>35</v>
      </c>
      <c r="K205" s="36">
        <f t="shared" si="136"/>
        <v>9.9999999999999985E-3</v>
      </c>
      <c r="L205" s="35" t="s">
        <v>168</v>
      </c>
      <c r="M205" s="37">
        <v>200</v>
      </c>
      <c r="N205" s="44">
        <f>ROUND(N203*5%,2)</f>
        <v>0.01</v>
      </c>
      <c r="O205" s="39">
        <f t="shared" ref="O205:Y205" si="142">ROUND(O203*5%,2)</f>
        <v>0.01</v>
      </c>
      <c r="P205" s="39">
        <f t="shared" si="142"/>
        <v>0.01</v>
      </c>
      <c r="Q205" s="39">
        <f t="shared" si="142"/>
        <v>0.01</v>
      </c>
      <c r="R205" s="39">
        <f t="shared" si="142"/>
        <v>0.01</v>
      </c>
      <c r="S205" s="39">
        <f t="shared" si="142"/>
        <v>0.01</v>
      </c>
      <c r="T205" s="39">
        <f t="shared" si="142"/>
        <v>0.01</v>
      </c>
      <c r="U205" s="39">
        <f t="shared" si="142"/>
        <v>0.01</v>
      </c>
      <c r="V205" s="39">
        <f t="shared" si="142"/>
        <v>0.01</v>
      </c>
      <c r="W205" s="39">
        <f t="shared" si="142"/>
        <v>0.01</v>
      </c>
      <c r="X205" s="39">
        <f t="shared" si="142"/>
        <v>0.01</v>
      </c>
      <c r="Y205" s="39">
        <f t="shared" si="142"/>
        <v>0.01</v>
      </c>
    </row>
    <row r="206" spans="4:25" ht="17.25" customHeight="1" x14ac:dyDescent="0.25">
      <c r="D206" s="32" t="s">
        <v>26</v>
      </c>
      <c r="E206" s="32" t="s">
        <v>208</v>
      </c>
      <c r="F206" s="33" t="s">
        <v>166</v>
      </c>
      <c r="G206" s="34" t="s">
        <v>163</v>
      </c>
      <c r="H206" s="32">
        <v>540</v>
      </c>
      <c r="I206" s="35" t="s">
        <v>139</v>
      </c>
      <c r="J206" s="35" t="s">
        <v>35</v>
      </c>
      <c r="K206" s="36">
        <f t="shared" si="136"/>
        <v>7.9999999999999988E-2</v>
      </c>
      <c r="L206" s="35" t="s">
        <v>169</v>
      </c>
      <c r="M206" s="37">
        <v>125</v>
      </c>
      <c r="N206" s="44">
        <f>ROUND(N203*40%,2)</f>
        <v>0.08</v>
      </c>
      <c r="O206" s="39">
        <f t="shared" ref="O206:Y206" si="143">ROUND(O203*40%,2)</f>
        <v>0.08</v>
      </c>
      <c r="P206" s="39">
        <f t="shared" si="143"/>
        <v>0.08</v>
      </c>
      <c r="Q206" s="39">
        <f t="shared" si="143"/>
        <v>0.08</v>
      </c>
      <c r="R206" s="39">
        <f t="shared" si="143"/>
        <v>0.08</v>
      </c>
      <c r="S206" s="39">
        <f t="shared" si="143"/>
        <v>0.08</v>
      </c>
      <c r="T206" s="39">
        <f t="shared" si="143"/>
        <v>0.08</v>
      </c>
      <c r="U206" s="39">
        <f t="shared" si="143"/>
        <v>0.08</v>
      </c>
      <c r="V206" s="39">
        <f t="shared" si="143"/>
        <v>0.08</v>
      </c>
      <c r="W206" s="39">
        <f t="shared" si="143"/>
        <v>0.08</v>
      </c>
      <c r="X206" s="39">
        <f t="shared" si="143"/>
        <v>0.08</v>
      </c>
      <c r="Y206" s="39">
        <f t="shared" si="143"/>
        <v>0.08</v>
      </c>
    </row>
    <row r="207" spans="4:25" ht="17.25" customHeight="1" x14ac:dyDescent="0.25">
      <c r="D207" s="32" t="s">
        <v>26</v>
      </c>
      <c r="E207" s="32" t="s">
        <v>208</v>
      </c>
      <c r="F207" s="33" t="s">
        <v>166</v>
      </c>
      <c r="G207" s="34" t="s">
        <v>163</v>
      </c>
      <c r="H207" s="32">
        <v>540</v>
      </c>
      <c r="I207" s="35" t="s">
        <v>139</v>
      </c>
      <c r="J207" s="35" t="s">
        <v>35</v>
      </c>
      <c r="K207" s="36">
        <f>IFERROR(AVERAGE(N207:Y207),"n/a")</f>
        <v>6.0000000000000019E-2</v>
      </c>
      <c r="L207" s="91" t="s">
        <v>140</v>
      </c>
      <c r="M207" s="92">
        <v>220</v>
      </c>
      <c r="N207" s="128">
        <f>ROUND(N203*30%,2)</f>
        <v>0.06</v>
      </c>
      <c r="O207" s="129">
        <f t="shared" ref="O207:Y207" si="144">ROUND(O203*30%,2)</f>
        <v>0.06</v>
      </c>
      <c r="P207" s="129">
        <f t="shared" si="144"/>
        <v>0.06</v>
      </c>
      <c r="Q207" s="129">
        <f t="shared" si="144"/>
        <v>0.06</v>
      </c>
      <c r="R207" s="129">
        <f t="shared" si="144"/>
        <v>0.06</v>
      </c>
      <c r="S207" s="129">
        <f t="shared" si="144"/>
        <v>0.06</v>
      </c>
      <c r="T207" s="129">
        <f t="shared" si="144"/>
        <v>0.06</v>
      </c>
      <c r="U207" s="129">
        <f t="shared" si="144"/>
        <v>0.06</v>
      </c>
      <c r="V207" s="129">
        <f t="shared" si="144"/>
        <v>0.06</v>
      </c>
      <c r="W207" s="129">
        <f t="shared" si="144"/>
        <v>0.06</v>
      </c>
      <c r="X207" s="129">
        <f t="shared" si="144"/>
        <v>0.06</v>
      </c>
      <c r="Y207" s="129">
        <f t="shared" si="144"/>
        <v>0.06</v>
      </c>
    </row>
    <row r="208" spans="4:25" ht="17.25" customHeight="1" x14ac:dyDescent="0.25">
      <c r="D208" s="32" t="s">
        <v>26</v>
      </c>
      <c r="E208" s="32" t="s">
        <v>208</v>
      </c>
      <c r="F208" s="33" t="s">
        <v>166</v>
      </c>
      <c r="G208" s="34" t="s">
        <v>163</v>
      </c>
      <c r="H208" s="32">
        <v>540</v>
      </c>
      <c r="I208" s="35" t="s">
        <v>139</v>
      </c>
      <c r="J208" s="35" t="s">
        <v>35</v>
      </c>
      <c r="K208" s="36">
        <f>IFERROR(AVERAGE(N208:Y208),"n/a")</f>
        <v>9.9999999999999985E-3</v>
      </c>
      <c r="L208" s="91" t="s">
        <v>141</v>
      </c>
      <c r="M208" s="92">
        <v>220</v>
      </c>
      <c r="N208" s="128">
        <f>ROUND(N203*5%,2)</f>
        <v>0.01</v>
      </c>
      <c r="O208" s="129">
        <f t="shared" ref="O208:Y208" si="145">ROUND(O203*5%,2)</f>
        <v>0.01</v>
      </c>
      <c r="P208" s="129">
        <f t="shared" si="145"/>
        <v>0.01</v>
      </c>
      <c r="Q208" s="129">
        <f t="shared" si="145"/>
        <v>0.01</v>
      </c>
      <c r="R208" s="129">
        <f t="shared" si="145"/>
        <v>0.01</v>
      </c>
      <c r="S208" s="129">
        <f t="shared" si="145"/>
        <v>0.01</v>
      </c>
      <c r="T208" s="129">
        <f t="shared" si="145"/>
        <v>0.01</v>
      </c>
      <c r="U208" s="129">
        <f t="shared" si="145"/>
        <v>0.01</v>
      </c>
      <c r="V208" s="129">
        <f t="shared" si="145"/>
        <v>0.01</v>
      </c>
      <c r="W208" s="129">
        <f t="shared" si="145"/>
        <v>0.01</v>
      </c>
      <c r="X208" s="129">
        <f t="shared" si="145"/>
        <v>0.01</v>
      </c>
      <c r="Y208" s="129">
        <f t="shared" si="145"/>
        <v>0.01</v>
      </c>
    </row>
    <row r="209" spans="4:25" ht="17.25" customHeight="1" x14ac:dyDescent="0.25">
      <c r="D209" s="32" t="s">
        <v>26</v>
      </c>
      <c r="E209" s="32" t="s">
        <v>208</v>
      </c>
      <c r="F209" s="33" t="s">
        <v>166</v>
      </c>
      <c r="G209" s="34" t="s">
        <v>163</v>
      </c>
      <c r="H209" s="32">
        <v>540</v>
      </c>
      <c r="I209" s="35" t="s">
        <v>139</v>
      </c>
      <c r="J209" s="35" t="s">
        <v>35</v>
      </c>
      <c r="K209" s="36">
        <f>IFERROR(AVERAGE(N209:Y209),"n/a")</f>
        <v>9.9999999999999985E-3</v>
      </c>
      <c r="L209" s="91" t="s">
        <v>142</v>
      </c>
      <c r="M209" s="92">
        <v>170</v>
      </c>
      <c r="N209" s="128">
        <f>ROUND(N203*5%,2)</f>
        <v>0.01</v>
      </c>
      <c r="O209" s="129">
        <f t="shared" ref="O209:Y209" si="146">ROUND(O203*5%,2)</f>
        <v>0.01</v>
      </c>
      <c r="P209" s="129">
        <f t="shared" si="146"/>
        <v>0.01</v>
      </c>
      <c r="Q209" s="129">
        <f t="shared" si="146"/>
        <v>0.01</v>
      </c>
      <c r="R209" s="129">
        <f t="shared" si="146"/>
        <v>0.01</v>
      </c>
      <c r="S209" s="129">
        <f t="shared" si="146"/>
        <v>0.01</v>
      </c>
      <c r="T209" s="129">
        <f t="shared" si="146"/>
        <v>0.01</v>
      </c>
      <c r="U209" s="129">
        <f t="shared" si="146"/>
        <v>0.01</v>
      </c>
      <c r="V209" s="129">
        <f t="shared" si="146"/>
        <v>0.01</v>
      </c>
      <c r="W209" s="129">
        <f t="shared" si="146"/>
        <v>0.01</v>
      </c>
      <c r="X209" s="129">
        <f t="shared" si="146"/>
        <v>0.01</v>
      </c>
      <c r="Y209" s="129">
        <f t="shared" si="146"/>
        <v>0.01</v>
      </c>
    </row>
    <row r="210" spans="4:25" ht="17.25" customHeight="1" x14ac:dyDescent="0.25">
      <c r="D210" s="32" t="s">
        <v>26</v>
      </c>
      <c r="E210" s="32" t="s">
        <v>208</v>
      </c>
      <c r="F210" s="33" t="s">
        <v>166</v>
      </c>
      <c r="G210" s="34" t="s">
        <v>163</v>
      </c>
      <c r="H210" s="32">
        <v>540</v>
      </c>
      <c r="I210" s="35" t="s">
        <v>139</v>
      </c>
      <c r="J210" s="35" t="s">
        <v>35</v>
      </c>
      <c r="K210" s="36">
        <f t="shared" si="136"/>
        <v>0</v>
      </c>
      <c r="L210" s="35" t="s">
        <v>143</v>
      </c>
      <c r="M210" s="37">
        <f>591/2</f>
        <v>295.5</v>
      </c>
      <c r="N210" s="130">
        <v>0</v>
      </c>
      <c r="O210" s="131">
        <v>0</v>
      </c>
      <c r="P210" s="131">
        <v>0</v>
      </c>
      <c r="Q210" s="131">
        <v>0</v>
      </c>
      <c r="R210" s="131">
        <v>0</v>
      </c>
      <c r="S210" s="131">
        <v>0</v>
      </c>
      <c r="T210" s="131">
        <v>0</v>
      </c>
      <c r="U210" s="131">
        <v>0</v>
      </c>
      <c r="V210" s="131">
        <v>0</v>
      </c>
      <c r="W210" s="131">
        <v>0</v>
      </c>
      <c r="X210" s="131">
        <v>0</v>
      </c>
      <c r="Y210" s="131">
        <v>0</v>
      </c>
    </row>
    <row r="211" spans="4:25" ht="17.25" customHeight="1" x14ac:dyDescent="0.25">
      <c r="D211" s="32" t="s">
        <v>26</v>
      </c>
      <c r="E211" s="32" t="s">
        <v>208</v>
      </c>
      <c r="F211" s="33" t="s">
        <v>166</v>
      </c>
      <c r="G211" s="34" t="s">
        <v>163</v>
      </c>
      <c r="H211" s="32">
        <v>540</v>
      </c>
      <c r="I211" s="35" t="s">
        <v>139</v>
      </c>
      <c r="J211" s="35" t="s">
        <v>35</v>
      </c>
      <c r="K211" s="36">
        <f t="shared" si="136"/>
        <v>0</v>
      </c>
      <c r="L211" s="35" t="s">
        <v>144</v>
      </c>
      <c r="M211" s="37">
        <v>200</v>
      </c>
      <c r="N211" s="130">
        <v>0</v>
      </c>
      <c r="O211" s="131">
        <v>0</v>
      </c>
      <c r="P211" s="131">
        <v>0</v>
      </c>
      <c r="Q211" s="131">
        <v>0</v>
      </c>
      <c r="R211" s="131">
        <v>0</v>
      </c>
      <c r="S211" s="131">
        <v>0</v>
      </c>
      <c r="T211" s="131">
        <v>0</v>
      </c>
      <c r="U211" s="131">
        <v>0</v>
      </c>
      <c r="V211" s="131">
        <v>0</v>
      </c>
      <c r="W211" s="131">
        <v>0</v>
      </c>
      <c r="X211" s="131">
        <v>0</v>
      </c>
      <c r="Y211" s="131">
        <v>0</v>
      </c>
    </row>
    <row r="212" spans="4:25" ht="17.25" customHeight="1" x14ac:dyDescent="0.25">
      <c r="D212" s="32" t="s">
        <v>26</v>
      </c>
      <c r="E212" s="32" t="s">
        <v>208</v>
      </c>
      <c r="F212" s="33" t="s">
        <v>166</v>
      </c>
      <c r="G212" s="34" t="s">
        <v>163</v>
      </c>
      <c r="H212" s="32">
        <v>540</v>
      </c>
      <c r="I212" s="35" t="s">
        <v>139</v>
      </c>
      <c r="J212" s="35" t="s">
        <v>35</v>
      </c>
      <c r="K212" s="36">
        <f t="shared" si="136"/>
        <v>0</v>
      </c>
      <c r="L212" s="35" t="s">
        <v>145</v>
      </c>
      <c r="M212" s="37">
        <v>200</v>
      </c>
      <c r="N212" s="130">
        <v>0</v>
      </c>
      <c r="O212" s="131">
        <v>0</v>
      </c>
      <c r="P212" s="131">
        <v>0</v>
      </c>
      <c r="Q212" s="131">
        <v>0</v>
      </c>
      <c r="R212" s="131">
        <v>0</v>
      </c>
      <c r="S212" s="131">
        <v>0</v>
      </c>
      <c r="T212" s="131">
        <v>0</v>
      </c>
      <c r="U212" s="131">
        <v>0</v>
      </c>
      <c r="V212" s="131">
        <v>0</v>
      </c>
      <c r="W212" s="131">
        <v>0</v>
      </c>
      <c r="X212" s="131">
        <v>0</v>
      </c>
      <c r="Y212" s="131">
        <v>0</v>
      </c>
    </row>
    <row r="213" spans="4:25" ht="17.25" customHeight="1" x14ac:dyDescent="0.25">
      <c r="D213" s="23" t="s">
        <v>26</v>
      </c>
      <c r="E213" s="23" t="s">
        <v>208</v>
      </c>
      <c r="F213" s="24" t="s">
        <v>170</v>
      </c>
      <c r="G213" s="25" t="s">
        <v>163</v>
      </c>
      <c r="H213" s="23">
        <v>540</v>
      </c>
      <c r="I213" s="26" t="s">
        <v>171</v>
      </c>
      <c r="J213" s="26" t="s">
        <v>34</v>
      </c>
      <c r="K213" s="27">
        <f>IFERROR(AVERAGE(N213:Y213),"n/a")</f>
        <v>0.5</v>
      </c>
      <c r="L213" s="28" t="s">
        <v>28</v>
      </c>
      <c r="M213" s="29" t="s">
        <v>28</v>
      </c>
      <c r="N213" s="30">
        <v>0.5</v>
      </c>
      <c r="O213" s="31">
        <v>0.5</v>
      </c>
      <c r="P213" s="31">
        <v>0.5</v>
      </c>
      <c r="Q213" s="31">
        <v>0.5</v>
      </c>
      <c r="R213" s="31">
        <v>0.5</v>
      </c>
      <c r="S213" s="31">
        <v>0.5</v>
      </c>
      <c r="T213" s="31">
        <v>0.5</v>
      </c>
      <c r="U213" s="31">
        <v>0.5</v>
      </c>
      <c r="V213" s="31">
        <v>0.5</v>
      </c>
      <c r="W213" s="31">
        <v>0.5</v>
      </c>
      <c r="X213" s="31">
        <v>0.5</v>
      </c>
      <c r="Y213" s="31">
        <v>0.5</v>
      </c>
    </row>
    <row r="214" spans="4:25" ht="17.25" customHeight="1" x14ac:dyDescent="0.25">
      <c r="D214" s="32" t="s">
        <v>26</v>
      </c>
      <c r="E214" s="32" t="s">
        <v>208</v>
      </c>
      <c r="F214" s="33" t="s">
        <v>170</v>
      </c>
      <c r="G214" s="34" t="s">
        <v>163</v>
      </c>
      <c r="H214" s="32">
        <v>540</v>
      </c>
      <c r="I214" s="35" t="s">
        <v>171</v>
      </c>
      <c r="J214" s="35" t="s">
        <v>35</v>
      </c>
      <c r="K214" s="36">
        <f>IFERROR(AVERAGE(N214:Y214),"n/a")</f>
        <v>0.5</v>
      </c>
      <c r="L214" s="85" t="s">
        <v>54</v>
      </c>
      <c r="M214" s="37">
        <v>2.5</v>
      </c>
      <c r="N214" s="44">
        <f>N213</f>
        <v>0.5</v>
      </c>
      <c r="O214" s="39">
        <f t="shared" ref="O214:Y214" si="147">O213</f>
        <v>0.5</v>
      </c>
      <c r="P214" s="39">
        <f t="shared" si="147"/>
        <v>0.5</v>
      </c>
      <c r="Q214" s="39">
        <f t="shared" si="147"/>
        <v>0.5</v>
      </c>
      <c r="R214" s="39">
        <f t="shared" si="147"/>
        <v>0.5</v>
      </c>
      <c r="S214" s="39">
        <f t="shared" si="147"/>
        <v>0.5</v>
      </c>
      <c r="T214" s="39">
        <f t="shared" si="147"/>
        <v>0.5</v>
      </c>
      <c r="U214" s="39">
        <f t="shared" si="147"/>
        <v>0.5</v>
      </c>
      <c r="V214" s="39">
        <f t="shared" si="147"/>
        <v>0.5</v>
      </c>
      <c r="W214" s="39">
        <f t="shared" si="147"/>
        <v>0.5</v>
      </c>
      <c r="X214" s="39">
        <f t="shared" si="147"/>
        <v>0.5</v>
      </c>
      <c r="Y214" s="39">
        <f t="shared" si="147"/>
        <v>0.5</v>
      </c>
    </row>
    <row r="215" spans="4:25" ht="17.25" customHeight="1" x14ac:dyDescent="0.25">
      <c r="D215" s="139" t="s">
        <v>26</v>
      </c>
      <c r="E215" s="139" t="s">
        <v>208</v>
      </c>
      <c r="F215" s="140" t="s">
        <v>28</v>
      </c>
      <c r="G215" s="141" t="s">
        <v>172</v>
      </c>
      <c r="H215" s="139" t="s">
        <v>28</v>
      </c>
      <c r="I215" s="142" t="s">
        <v>28</v>
      </c>
      <c r="J215" s="142" t="s">
        <v>28</v>
      </c>
      <c r="K215" s="143" t="str">
        <f t="shared" si="136"/>
        <v>n/a</v>
      </c>
      <c r="L215" s="142" t="s">
        <v>28</v>
      </c>
      <c r="M215" s="144" t="s">
        <v>28</v>
      </c>
      <c r="N215" s="145" t="s">
        <v>28</v>
      </c>
      <c r="O215" s="143" t="s">
        <v>28</v>
      </c>
      <c r="P215" s="143" t="s">
        <v>28</v>
      </c>
      <c r="Q215" s="143" t="s">
        <v>28</v>
      </c>
      <c r="R215" s="143" t="s">
        <v>28</v>
      </c>
      <c r="S215" s="143" t="s">
        <v>28</v>
      </c>
      <c r="T215" s="143" t="s">
        <v>28</v>
      </c>
      <c r="U215" s="143" t="s">
        <v>28</v>
      </c>
      <c r="V215" s="143" t="s">
        <v>28</v>
      </c>
      <c r="W215" s="143" t="s">
        <v>28</v>
      </c>
      <c r="X215" s="143" t="s">
        <v>28</v>
      </c>
      <c r="Y215" s="143" t="s">
        <v>28</v>
      </c>
    </row>
    <row r="216" spans="4:25" ht="17.25" customHeight="1" x14ac:dyDescent="0.25">
      <c r="D216" s="23" t="s">
        <v>26</v>
      </c>
      <c r="E216" s="23" t="s">
        <v>208</v>
      </c>
      <c r="F216" s="24" t="s">
        <v>173</v>
      </c>
      <c r="G216" s="25" t="s">
        <v>163</v>
      </c>
      <c r="H216" s="23">
        <v>550</v>
      </c>
      <c r="I216" s="26" t="s">
        <v>155</v>
      </c>
      <c r="J216" s="26" t="s">
        <v>34</v>
      </c>
      <c r="K216" s="27">
        <f t="shared" si="136"/>
        <v>7.5000000000000011E-2</v>
      </c>
      <c r="L216" s="28" t="s">
        <v>28</v>
      </c>
      <c r="M216" s="29" t="s">
        <v>28</v>
      </c>
      <c r="N216" s="30">
        <v>0.05</v>
      </c>
      <c r="O216" s="31">
        <v>0.05</v>
      </c>
      <c r="P216" s="31">
        <v>0.05</v>
      </c>
      <c r="Q216" s="31">
        <v>0.05</v>
      </c>
      <c r="R216" s="31">
        <v>0.06</v>
      </c>
      <c r="S216" s="31">
        <v>7.0000000000000007E-2</v>
      </c>
      <c r="T216" s="31">
        <v>0.11</v>
      </c>
      <c r="U216" s="31">
        <v>0.18</v>
      </c>
      <c r="V216" s="31">
        <v>0.11</v>
      </c>
      <c r="W216" s="31">
        <v>7.0000000000000007E-2</v>
      </c>
      <c r="X216" s="31">
        <v>0.05</v>
      </c>
      <c r="Y216" s="31">
        <v>0.05</v>
      </c>
    </row>
    <row r="217" spans="4:25" ht="17.25" customHeight="1" x14ac:dyDescent="0.25">
      <c r="D217" s="32" t="s">
        <v>26</v>
      </c>
      <c r="E217" s="32" t="s">
        <v>208</v>
      </c>
      <c r="F217" s="33" t="s">
        <v>173</v>
      </c>
      <c r="G217" s="34" t="s">
        <v>163</v>
      </c>
      <c r="H217" s="23">
        <v>550</v>
      </c>
      <c r="I217" s="35" t="s">
        <v>155</v>
      </c>
      <c r="J217" s="35" t="s">
        <v>35</v>
      </c>
      <c r="K217" s="36">
        <f t="shared" si="136"/>
        <v>5.5833333333333346E-2</v>
      </c>
      <c r="L217" s="35" t="s">
        <v>156</v>
      </c>
      <c r="M217" s="37">
        <v>0.12</v>
      </c>
      <c r="N217" s="44">
        <f>ROUND(N216*0.7,2)</f>
        <v>0.04</v>
      </c>
      <c r="O217" s="39">
        <f t="shared" ref="O217:Y217" si="148">ROUND(O216*0.7,2)</f>
        <v>0.04</v>
      </c>
      <c r="P217" s="39">
        <f t="shared" si="148"/>
        <v>0.04</v>
      </c>
      <c r="Q217" s="39">
        <f t="shared" si="148"/>
        <v>0.04</v>
      </c>
      <c r="R217" s="39">
        <f t="shared" si="148"/>
        <v>0.04</v>
      </c>
      <c r="S217" s="39">
        <f t="shared" si="148"/>
        <v>0.05</v>
      </c>
      <c r="T217" s="39">
        <f t="shared" si="148"/>
        <v>0.08</v>
      </c>
      <c r="U217" s="39">
        <f t="shared" si="148"/>
        <v>0.13</v>
      </c>
      <c r="V217" s="39">
        <f t="shared" si="148"/>
        <v>0.08</v>
      </c>
      <c r="W217" s="39">
        <f t="shared" si="148"/>
        <v>0.05</v>
      </c>
      <c r="X217" s="39">
        <f t="shared" si="148"/>
        <v>0.04</v>
      </c>
      <c r="Y217" s="39">
        <f t="shared" si="148"/>
        <v>0.04</v>
      </c>
    </row>
    <row r="218" spans="4:25" ht="17.25" customHeight="1" x14ac:dyDescent="0.25">
      <c r="D218" s="32" t="s">
        <v>26</v>
      </c>
      <c r="E218" s="32" t="s">
        <v>208</v>
      </c>
      <c r="F218" s="33" t="s">
        <v>173</v>
      </c>
      <c r="G218" s="34" t="s">
        <v>163</v>
      </c>
      <c r="H218" s="23">
        <v>550</v>
      </c>
      <c r="I218" s="35" t="s">
        <v>155</v>
      </c>
      <c r="J218" s="35" t="s">
        <v>35</v>
      </c>
      <c r="K218" s="36">
        <f t="shared" si="136"/>
        <v>1.9166666666666669E-2</v>
      </c>
      <c r="L218" s="35" t="s">
        <v>157</v>
      </c>
      <c r="M218" s="37">
        <v>0.75</v>
      </c>
      <c r="N218" s="44">
        <f>N216-N217</f>
        <v>1.0000000000000002E-2</v>
      </c>
      <c r="O218" s="39">
        <f t="shared" ref="O218:Y218" si="149">O216-O217</f>
        <v>1.0000000000000002E-2</v>
      </c>
      <c r="P218" s="39">
        <f t="shared" si="149"/>
        <v>1.0000000000000002E-2</v>
      </c>
      <c r="Q218" s="39">
        <f t="shared" si="149"/>
        <v>1.0000000000000002E-2</v>
      </c>
      <c r="R218" s="39">
        <f t="shared" si="149"/>
        <v>1.9999999999999997E-2</v>
      </c>
      <c r="S218" s="39">
        <f t="shared" si="149"/>
        <v>2.0000000000000004E-2</v>
      </c>
      <c r="T218" s="39">
        <f t="shared" si="149"/>
        <v>0.03</v>
      </c>
      <c r="U218" s="39">
        <f t="shared" si="149"/>
        <v>4.9999999999999989E-2</v>
      </c>
      <c r="V218" s="39">
        <f t="shared" si="149"/>
        <v>0.03</v>
      </c>
      <c r="W218" s="39">
        <f t="shared" si="149"/>
        <v>2.0000000000000004E-2</v>
      </c>
      <c r="X218" s="39">
        <f t="shared" si="149"/>
        <v>1.0000000000000002E-2</v>
      </c>
      <c r="Y218" s="39">
        <f t="shared" si="149"/>
        <v>1.0000000000000002E-2</v>
      </c>
    </row>
    <row r="219" spans="4:25" ht="17.25" customHeight="1" x14ac:dyDescent="0.25">
      <c r="D219" s="32" t="s">
        <v>26</v>
      </c>
      <c r="E219" s="32" t="s">
        <v>208</v>
      </c>
      <c r="F219" s="33" t="s">
        <v>173</v>
      </c>
      <c r="G219" s="34" t="s">
        <v>163</v>
      </c>
      <c r="H219" s="23">
        <v>550</v>
      </c>
      <c r="I219" s="35" t="s">
        <v>155</v>
      </c>
      <c r="J219" s="35" t="s">
        <v>35</v>
      </c>
      <c r="K219" s="36">
        <f t="shared" si="136"/>
        <v>7.5000000000000011E-2</v>
      </c>
      <c r="L219" s="35" t="s">
        <v>55</v>
      </c>
      <c r="M219" s="37">
        <f>ROUND(30%*15,1)</f>
        <v>4.5</v>
      </c>
      <c r="N219" s="44">
        <f>SUM(N217:N218)</f>
        <v>0.05</v>
      </c>
      <c r="O219" s="39">
        <f t="shared" ref="O219:Y219" si="150">SUM(O217:O218)</f>
        <v>0.05</v>
      </c>
      <c r="P219" s="39">
        <f t="shared" si="150"/>
        <v>0.05</v>
      </c>
      <c r="Q219" s="39">
        <f t="shared" si="150"/>
        <v>0.05</v>
      </c>
      <c r="R219" s="39">
        <f t="shared" si="150"/>
        <v>0.06</v>
      </c>
      <c r="S219" s="39">
        <f t="shared" si="150"/>
        <v>7.0000000000000007E-2</v>
      </c>
      <c r="T219" s="39">
        <f t="shared" si="150"/>
        <v>0.11</v>
      </c>
      <c r="U219" s="39">
        <f t="shared" si="150"/>
        <v>0.18</v>
      </c>
      <c r="V219" s="39">
        <f t="shared" si="150"/>
        <v>0.11</v>
      </c>
      <c r="W219" s="39">
        <f t="shared" si="150"/>
        <v>7.0000000000000007E-2</v>
      </c>
      <c r="X219" s="39">
        <f t="shared" si="150"/>
        <v>0.05</v>
      </c>
      <c r="Y219" s="39">
        <f t="shared" si="150"/>
        <v>0.05</v>
      </c>
    </row>
    <row r="220" spans="4:25" ht="17.25" customHeight="1" x14ac:dyDescent="0.25">
      <c r="D220" s="23" t="s">
        <v>26</v>
      </c>
      <c r="E220" s="23" t="s">
        <v>208</v>
      </c>
      <c r="F220" s="24" t="s">
        <v>173</v>
      </c>
      <c r="G220" s="25" t="s">
        <v>163</v>
      </c>
      <c r="H220" s="23">
        <v>550</v>
      </c>
      <c r="I220" s="26" t="s">
        <v>158</v>
      </c>
      <c r="J220" s="26" t="s">
        <v>34</v>
      </c>
      <c r="K220" s="27">
        <f t="shared" si="136"/>
        <v>7.5000000000000011E-2</v>
      </c>
      <c r="L220" s="28" t="s">
        <v>28</v>
      </c>
      <c r="M220" s="29" t="s">
        <v>28</v>
      </c>
      <c r="N220" s="30">
        <v>0.05</v>
      </c>
      <c r="O220" s="31">
        <v>0.05</v>
      </c>
      <c r="P220" s="31">
        <v>0.05</v>
      </c>
      <c r="Q220" s="31">
        <v>0.05</v>
      </c>
      <c r="R220" s="31">
        <v>0.06</v>
      </c>
      <c r="S220" s="31">
        <v>7.0000000000000007E-2</v>
      </c>
      <c r="T220" s="31">
        <v>0.11</v>
      </c>
      <c r="U220" s="31">
        <v>0.18</v>
      </c>
      <c r="V220" s="31">
        <v>0.11</v>
      </c>
      <c r="W220" s="31">
        <v>7.0000000000000007E-2</v>
      </c>
      <c r="X220" s="31">
        <v>0.05</v>
      </c>
      <c r="Y220" s="31">
        <v>0.05</v>
      </c>
    </row>
    <row r="221" spans="4:25" ht="17.25" customHeight="1" x14ac:dyDescent="0.25">
      <c r="D221" s="32" t="s">
        <v>26</v>
      </c>
      <c r="E221" s="32" t="s">
        <v>208</v>
      </c>
      <c r="F221" s="33" t="s">
        <v>173</v>
      </c>
      <c r="G221" s="34" t="s">
        <v>163</v>
      </c>
      <c r="H221" s="23">
        <v>550</v>
      </c>
      <c r="I221" s="35" t="s">
        <v>158</v>
      </c>
      <c r="J221" s="35" t="s">
        <v>35</v>
      </c>
      <c r="K221" s="36">
        <f t="shared" si="136"/>
        <v>5.5833333333333346E-2</v>
      </c>
      <c r="L221" s="35" t="s">
        <v>156</v>
      </c>
      <c r="M221" s="37">
        <v>0.12</v>
      </c>
      <c r="N221" s="44">
        <f>ROUND(N220*0.7,2)</f>
        <v>0.04</v>
      </c>
      <c r="O221" s="39">
        <f t="shared" ref="O221:Y221" si="151">ROUND(O220*0.7,2)</f>
        <v>0.04</v>
      </c>
      <c r="P221" s="39">
        <f t="shared" si="151"/>
        <v>0.04</v>
      </c>
      <c r="Q221" s="39">
        <f t="shared" si="151"/>
        <v>0.04</v>
      </c>
      <c r="R221" s="39">
        <f t="shared" si="151"/>
        <v>0.04</v>
      </c>
      <c r="S221" s="39">
        <f t="shared" si="151"/>
        <v>0.05</v>
      </c>
      <c r="T221" s="39">
        <f t="shared" si="151"/>
        <v>0.08</v>
      </c>
      <c r="U221" s="39">
        <f t="shared" si="151"/>
        <v>0.13</v>
      </c>
      <c r="V221" s="39">
        <f t="shared" si="151"/>
        <v>0.08</v>
      </c>
      <c r="W221" s="39">
        <f t="shared" si="151"/>
        <v>0.05</v>
      </c>
      <c r="X221" s="39">
        <f t="shared" si="151"/>
        <v>0.04</v>
      </c>
      <c r="Y221" s="39">
        <f t="shared" si="151"/>
        <v>0.04</v>
      </c>
    </row>
    <row r="222" spans="4:25" ht="17.25" customHeight="1" x14ac:dyDescent="0.25">
      <c r="D222" s="32" t="s">
        <v>26</v>
      </c>
      <c r="E222" s="32" t="s">
        <v>208</v>
      </c>
      <c r="F222" s="33" t="s">
        <v>173</v>
      </c>
      <c r="G222" s="34" t="s">
        <v>163</v>
      </c>
      <c r="H222" s="23">
        <v>550</v>
      </c>
      <c r="I222" s="35" t="s">
        <v>158</v>
      </c>
      <c r="J222" s="35" t="s">
        <v>35</v>
      </c>
      <c r="K222" s="36">
        <f t="shared" si="136"/>
        <v>1.9166666666666669E-2</v>
      </c>
      <c r="L222" s="35" t="s">
        <v>157</v>
      </c>
      <c r="M222" s="37">
        <v>0.75</v>
      </c>
      <c r="N222" s="44">
        <f>N220-N221</f>
        <v>1.0000000000000002E-2</v>
      </c>
      <c r="O222" s="39">
        <f t="shared" ref="O222:Y222" si="152">O220-O221</f>
        <v>1.0000000000000002E-2</v>
      </c>
      <c r="P222" s="39">
        <f t="shared" si="152"/>
        <v>1.0000000000000002E-2</v>
      </c>
      <c r="Q222" s="39">
        <f t="shared" si="152"/>
        <v>1.0000000000000002E-2</v>
      </c>
      <c r="R222" s="39">
        <f t="shared" si="152"/>
        <v>1.9999999999999997E-2</v>
      </c>
      <c r="S222" s="39">
        <f t="shared" si="152"/>
        <v>2.0000000000000004E-2</v>
      </c>
      <c r="T222" s="39">
        <f t="shared" si="152"/>
        <v>0.03</v>
      </c>
      <c r="U222" s="39">
        <f t="shared" si="152"/>
        <v>4.9999999999999989E-2</v>
      </c>
      <c r="V222" s="39">
        <f t="shared" si="152"/>
        <v>0.03</v>
      </c>
      <c r="W222" s="39">
        <f t="shared" si="152"/>
        <v>2.0000000000000004E-2</v>
      </c>
      <c r="X222" s="39">
        <f t="shared" si="152"/>
        <v>1.0000000000000002E-2</v>
      </c>
      <c r="Y222" s="39">
        <f t="shared" si="152"/>
        <v>1.0000000000000002E-2</v>
      </c>
    </row>
    <row r="223" spans="4:25" ht="17.25" customHeight="1" x14ac:dyDescent="0.25">
      <c r="D223" s="32" t="s">
        <v>26</v>
      </c>
      <c r="E223" s="32" t="s">
        <v>208</v>
      </c>
      <c r="F223" s="33" t="s">
        <v>173</v>
      </c>
      <c r="G223" s="34" t="s">
        <v>163</v>
      </c>
      <c r="H223" s="23">
        <v>550</v>
      </c>
      <c r="I223" s="35" t="s">
        <v>158</v>
      </c>
      <c r="J223" s="35" t="s">
        <v>35</v>
      </c>
      <c r="K223" s="36">
        <f t="shared" si="136"/>
        <v>7.5000000000000011E-2</v>
      </c>
      <c r="L223" s="35" t="s">
        <v>55</v>
      </c>
      <c r="M223" s="37">
        <f>ROUND(10%*30,1)</f>
        <v>3</v>
      </c>
      <c r="N223" s="44">
        <f>SUM(N221:N222)</f>
        <v>0.05</v>
      </c>
      <c r="O223" s="39">
        <f t="shared" ref="O223:Y223" si="153">SUM(O221:O222)</f>
        <v>0.05</v>
      </c>
      <c r="P223" s="39">
        <f t="shared" si="153"/>
        <v>0.05</v>
      </c>
      <c r="Q223" s="39">
        <f t="shared" si="153"/>
        <v>0.05</v>
      </c>
      <c r="R223" s="39">
        <f t="shared" si="153"/>
        <v>0.06</v>
      </c>
      <c r="S223" s="39">
        <f t="shared" si="153"/>
        <v>7.0000000000000007E-2</v>
      </c>
      <c r="T223" s="39">
        <f t="shared" si="153"/>
        <v>0.11</v>
      </c>
      <c r="U223" s="39">
        <f t="shared" si="153"/>
        <v>0.18</v>
      </c>
      <c r="V223" s="39">
        <f t="shared" si="153"/>
        <v>0.11</v>
      </c>
      <c r="W223" s="39">
        <f t="shared" si="153"/>
        <v>7.0000000000000007E-2</v>
      </c>
      <c r="X223" s="39">
        <f t="shared" si="153"/>
        <v>0.05</v>
      </c>
      <c r="Y223" s="39">
        <f t="shared" si="153"/>
        <v>0.05</v>
      </c>
    </row>
    <row r="224" spans="4:25" ht="17.25" customHeight="1" x14ac:dyDescent="0.25">
      <c r="D224" s="23" t="s">
        <v>26</v>
      </c>
      <c r="E224" s="23" t="s">
        <v>208</v>
      </c>
      <c r="F224" s="24" t="s">
        <v>174</v>
      </c>
      <c r="G224" s="25" t="s">
        <v>163</v>
      </c>
      <c r="H224" s="23">
        <v>600</v>
      </c>
      <c r="I224" s="26" t="s">
        <v>175</v>
      </c>
      <c r="J224" s="26" t="s">
        <v>34</v>
      </c>
      <c r="K224" s="27">
        <f t="shared" si="136"/>
        <v>0.29999999999999993</v>
      </c>
      <c r="L224" s="28" t="s">
        <v>28</v>
      </c>
      <c r="M224" s="29" t="s">
        <v>28</v>
      </c>
      <c r="N224" s="30">
        <v>0.3</v>
      </c>
      <c r="O224" s="31">
        <v>0.3</v>
      </c>
      <c r="P224" s="31">
        <v>0.3</v>
      </c>
      <c r="Q224" s="31">
        <v>0.3</v>
      </c>
      <c r="R224" s="31">
        <v>0.3</v>
      </c>
      <c r="S224" s="31">
        <v>0.3</v>
      </c>
      <c r="T224" s="31">
        <v>0.3</v>
      </c>
      <c r="U224" s="31">
        <v>0.3</v>
      </c>
      <c r="V224" s="31">
        <v>0.3</v>
      </c>
      <c r="W224" s="31">
        <v>0.3</v>
      </c>
      <c r="X224" s="31">
        <v>0.3</v>
      </c>
      <c r="Y224" s="31">
        <v>0.3</v>
      </c>
    </row>
    <row r="225" spans="4:25" ht="17.25" customHeight="1" x14ac:dyDescent="0.25">
      <c r="D225" s="32" t="s">
        <v>26</v>
      </c>
      <c r="E225" s="32" t="s">
        <v>208</v>
      </c>
      <c r="F225" s="33" t="s">
        <v>174</v>
      </c>
      <c r="G225" s="34" t="s">
        <v>163</v>
      </c>
      <c r="H225" s="32">
        <v>600</v>
      </c>
      <c r="I225" s="35" t="s">
        <v>175</v>
      </c>
      <c r="J225" s="35" t="s">
        <v>35</v>
      </c>
      <c r="K225" s="36">
        <f t="shared" si="136"/>
        <v>0.29999999999999993</v>
      </c>
      <c r="L225" s="85" t="s">
        <v>54</v>
      </c>
      <c r="M225" s="37">
        <v>2.5</v>
      </c>
      <c r="N225" s="44">
        <f>N224</f>
        <v>0.3</v>
      </c>
      <c r="O225" s="39">
        <f t="shared" ref="O225:Y225" si="154">O224</f>
        <v>0.3</v>
      </c>
      <c r="P225" s="39">
        <f t="shared" si="154"/>
        <v>0.3</v>
      </c>
      <c r="Q225" s="39">
        <f t="shared" si="154"/>
        <v>0.3</v>
      </c>
      <c r="R225" s="39">
        <f t="shared" si="154"/>
        <v>0.3</v>
      </c>
      <c r="S225" s="39">
        <f t="shared" si="154"/>
        <v>0.3</v>
      </c>
      <c r="T225" s="39">
        <f t="shared" si="154"/>
        <v>0.3</v>
      </c>
      <c r="U225" s="39">
        <f t="shared" si="154"/>
        <v>0.3</v>
      </c>
      <c r="V225" s="39">
        <f t="shared" si="154"/>
        <v>0.3</v>
      </c>
      <c r="W225" s="39">
        <f t="shared" si="154"/>
        <v>0.3</v>
      </c>
      <c r="X225" s="39">
        <f t="shared" si="154"/>
        <v>0.3</v>
      </c>
      <c r="Y225" s="39">
        <f t="shared" si="154"/>
        <v>0.3</v>
      </c>
    </row>
    <row r="226" spans="4:25" ht="17.25" customHeight="1" x14ac:dyDescent="0.25">
      <c r="D226" s="32" t="s">
        <v>26</v>
      </c>
      <c r="E226" s="32" t="s">
        <v>208</v>
      </c>
      <c r="F226" s="33" t="s">
        <v>174</v>
      </c>
      <c r="G226" s="34" t="s">
        <v>163</v>
      </c>
      <c r="H226" s="32">
        <v>600</v>
      </c>
      <c r="I226" s="35" t="s">
        <v>175</v>
      </c>
      <c r="J226" s="35" t="s">
        <v>35</v>
      </c>
      <c r="K226" s="36">
        <f>IFERROR(AVERAGE(N226:Y226),"n/a")</f>
        <v>0.14999999999999997</v>
      </c>
      <c r="L226" s="35" t="s">
        <v>55</v>
      </c>
      <c r="M226" s="37">
        <f>ROUND(0.5%*230,1)</f>
        <v>1.2</v>
      </c>
      <c r="N226" s="44">
        <f>N227</f>
        <v>0.15</v>
      </c>
      <c r="O226" s="39">
        <f t="shared" ref="O226:Y226" si="155">O227</f>
        <v>0.15</v>
      </c>
      <c r="P226" s="39">
        <f t="shared" si="155"/>
        <v>0.15</v>
      </c>
      <c r="Q226" s="39">
        <f t="shared" si="155"/>
        <v>0.15</v>
      </c>
      <c r="R226" s="39">
        <f t="shared" si="155"/>
        <v>0.15</v>
      </c>
      <c r="S226" s="39">
        <f t="shared" si="155"/>
        <v>0.15</v>
      </c>
      <c r="T226" s="39">
        <f t="shared" si="155"/>
        <v>0.15</v>
      </c>
      <c r="U226" s="39">
        <f t="shared" si="155"/>
        <v>0.15</v>
      </c>
      <c r="V226" s="39">
        <f t="shared" si="155"/>
        <v>0.15</v>
      </c>
      <c r="W226" s="39">
        <f t="shared" si="155"/>
        <v>0.15</v>
      </c>
      <c r="X226" s="39">
        <f t="shared" si="155"/>
        <v>0.15</v>
      </c>
      <c r="Y226" s="39">
        <f t="shared" si="155"/>
        <v>0.15</v>
      </c>
    </row>
    <row r="227" spans="4:25" ht="17.25" customHeight="1" x14ac:dyDescent="0.25">
      <c r="D227" s="32" t="s">
        <v>26</v>
      </c>
      <c r="E227" s="32" t="s">
        <v>208</v>
      </c>
      <c r="F227" s="33" t="s">
        <v>174</v>
      </c>
      <c r="G227" s="34" t="s">
        <v>163</v>
      </c>
      <c r="H227" s="32">
        <v>600</v>
      </c>
      <c r="I227" s="35" t="s">
        <v>175</v>
      </c>
      <c r="J227" s="35" t="s">
        <v>35</v>
      </c>
      <c r="K227" s="36">
        <f>IFERROR(AVERAGE(N227:Y227),"n/a")</f>
        <v>0.14999999999999997</v>
      </c>
      <c r="L227" s="35" t="s">
        <v>51</v>
      </c>
      <c r="M227" s="37">
        <v>1.5</v>
      </c>
      <c r="N227" s="44">
        <f>ROUND(N224*50%,2)</f>
        <v>0.15</v>
      </c>
      <c r="O227" s="39">
        <f t="shared" ref="O227:Y227" si="156">ROUND(O224*50%,2)</f>
        <v>0.15</v>
      </c>
      <c r="P227" s="39">
        <f t="shared" si="156"/>
        <v>0.15</v>
      </c>
      <c r="Q227" s="39">
        <f t="shared" si="156"/>
        <v>0.15</v>
      </c>
      <c r="R227" s="39">
        <f t="shared" si="156"/>
        <v>0.15</v>
      </c>
      <c r="S227" s="39">
        <f t="shared" si="156"/>
        <v>0.15</v>
      </c>
      <c r="T227" s="39">
        <f t="shared" si="156"/>
        <v>0.15</v>
      </c>
      <c r="U227" s="39">
        <f t="shared" si="156"/>
        <v>0.15</v>
      </c>
      <c r="V227" s="39">
        <f t="shared" si="156"/>
        <v>0.15</v>
      </c>
      <c r="W227" s="39">
        <f t="shared" si="156"/>
        <v>0.15</v>
      </c>
      <c r="X227" s="39">
        <f t="shared" si="156"/>
        <v>0.15</v>
      </c>
      <c r="Y227" s="39">
        <f t="shared" si="156"/>
        <v>0.15</v>
      </c>
    </row>
    <row r="228" spans="4:25" ht="17.25" customHeight="1" x14ac:dyDescent="0.25">
      <c r="D228" s="11" t="s">
        <v>26</v>
      </c>
      <c r="E228" s="11" t="s">
        <v>208</v>
      </c>
      <c r="F228" s="12" t="s">
        <v>28</v>
      </c>
      <c r="G228" s="13" t="s">
        <v>176</v>
      </c>
      <c r="H228" s="11" t="s">
        <v>28</v>
      </c>
      <c r="I228" s="14" t="s">
        <v>28</v>
      </c>
      <c r="J228" s="14" t="s">
        <v>28</v>
      </c>
      <c r="K228" s="11" t="str">
        <f t="shared" si="136"/>
        <v>n/a</v>
      </c>
      <c r="L228" s="14" t="s">
        <v>28</v>
      </c>
      <c r="M228" s="15" t="s">
        <v>28</v>
      </c>
      <c r="N228" s="16" t="s">
        <v>28</v>
      </c>
      <c r="O228" s="11" t="s">
        <v>28</v>
      </c>
      <c r="P228" s="11" t="s">
        <v>28</v>
      </c>
      <c r="Q228" s="11" t="s">
        <v>28</v>
      </c>
      <c r="R228" s="11" t="s">
        <v>28</v>
      </c>
      <c r="S228" s="11" t="s">
        <v>28</v>
      </c>
      <c r="T228" s="11" t="s">
        <v>28</v>
      </c>
      <c r="U228" s="11" t="s">
        <v>28</v>
      </c>
      <c r="V228" s="11" t="s">
        <v>28</v>
      </c>
      <c r="W228" s="11" t="s">
        <v>28</v>
      </c>
      <c r="X228" s="11" t="s">
        <v>28</v>
      </c>
      <c r="Y228" s="11" t="s">
        <v>28</v>
      </c>
    </row>
    <row r="229" spans="4:25" ht="17.25" customHeight="1" x14ac:dyDescent="0.25">
      <c r="D229" s="17" t="s">
        <v>26</v>
      </c>
      <c r="E229" s="17" t="s">
        <v>208</v>
      </c>
      <c r="F229" s="18" t="s">
        <v>28</v>
      </c>
      <c r="G229" s="19" t="s">
        <v>177</v>
      </c>
      <c r="H229" s="17" t="s">
        <v>28</v>
      </c>
      <c r="I229" s="20" t="s">
        <v>28</v>
      </c>
      <c r="J229" s="20" t="s">
        <v>28</v>
      </c>
      <c r="K229" s="17" t="str">
        <f t="shared" si="136"/>
        <v>n/a</v>
      </c>
      <c r="L229" s="20" t="s">
        <v>28</v>
      </c>
      <c r="M229" s="21" t="s">
        <v>28</v>
      </c>
      <c r="N229" s="22" t="s">
        <v>28</v>
      </c>
      <c r="O229" s="17" t="s">
        <v>28</v>
      </c>
      <c r="P229" s="17" t="s">
        <v>28</v>
      </c>
      <c r="Q229" s="17" t="s">
        <v>28</v>
      </c>
      <c r="R229" s="17" t="s">
        <v>28</v>
      </c>
      <c r="S229" s="17" t="s">
        <v>28</v>
      </c>
      <c r="T229" s="17" t="s">
        <v>28</v>
      </c>
      <c r="U229" s="17" t="s">
        <v>28</v>
      </c>
      <c r="V229" s="17" t="s">
        <v>28</v>
      </c>
      <c r="W229" s="17" t="s">
        <v>28</v>
      </c>
      <c r="X229" s="17" t="s">
        <v>28</v>
      </c>
      <c r="Y229" s="17" t="s">
        <v>28</v>
      </c>
    </row>
    <row r="230" spans="4:25" ht="17.25" customHeight="1" x14ac:dyDescent="0.25">
      <c r="D230" s="23" t="s">
        <v>26</v>
      </c>
      <c r="E230" s="23" t="s">
        <v>208</v>
      </c>
      <c r="F230" s="24" t="s">
        <v>178</v>
      </c>
      <c r="G230" s="25" t="s">
        <v>179</v>
      </c>
      <c r="H230" s="23">
        <v>900</v>
      </c>
      <c r="I230" s="26" t="s">
        <v>147</v>
      </c>
      <c r="J230" s="26" t="s">
        <v>34</v>
      </c>
      <c r="K230" s="27">
        <f t="shared" si="136"/>
        <v>1</v>
      </c>
      <c r="L230" s="28" t="s">
        <v>28</v>
      </c>
      <c r="M230" s="29" t="s">
        <v>28</v>
      </c>
      <c r="N230" s="30">
        <v>1</v>
      </c>
      <c r="O230" s="31">
        <v>1</v>
      </c>
      <c r="P230" s="31">
        <v>1</v>
      </c>
      <c r="Q230" s="31">
        <v>1</v>
      </c>
      <c r="R230" s="31">
        <v>1</v>
      </c>
      <c r="S230" s="31">
        <v>1</v>
      </c>
      <c r="T230" s="31">
        <v>1</v>
      </c>
      <c r="U230" s="31">
        <v>1</v>
      </c>
      <c r="V230" s="31">
        <v>1</v>
      </c>
      <c r="W230" s="31">
        <v>1</v>
      </c>
      <c r="X230" s="31">
        <v>1</v>
      </c>
      <c r="Y230" s="31">
        <v>1</v>
      </c>
    </row>
    <row r="231" spans="4:25" ht="17.25" customHeight="1" x14ac:dyDescent="0.25">
      <c r="D231" s="23" t="s">
        <v>26</v>
      </c>
      <c r="E231" s="23" t="s">
        <v>208</v>
      </c>
      <c r="F231" s="24" t="s">
        <v>180</v>
      </c>
      <c r="G231" s="25" t="s">
        <v>179</v>
      </c>
      <c r="H231" s="23">
        <v>950</v>
      </c>
      <c r="I231" s="26" t="s">
        <v>129</v>
      </c>
      <c r="J231" s="26" t="s">
        <v>34</v>
      </c>
      <c r="K231" s="27">
        <f t="shared" si="136"/>
        <v>0.99583333333333324</v>
      </c>
      <c r="L231" s="28" t="s">
        <v>28</v>
      </c>
      <c r="M231" s="29" t="s">
        <v>28</v>
      </c>
      <c r="N231" s="30">
        <v>0.85</v>
      </c>
      <c r="O231" s="31">
        <v>0.8</v>
      </c>
      <c r="P231" s="31">
        <v>0.8</v>
      </c>
      <c r="Q231" s="31">
        <v>0.9</v>
      </c>
      <c r="R231" s="31">
        <v>0.9</v>
      </c>
      <c r="S231" s="31">
        <v>1.1000000000000001</v>
      </c>
      <c r="T231" s="31">
        <v>1.2</v>
      </c>
      <c r="U231" s="31">
        <v>1.2</v>
      </c>
      <c r="V231" s="31">
        <v>1.2</v>
      </c>
      <c r="W231" s="31">
        <v>1.1000000000000001</v>
      </c>
      <c r="X231" s="31">
        <v>1</v>
      </c>
      <c r="Y231" s="31">
        <v>0.9</v>
      </c>
    </row>
    <row r="232" spans="4:25" ht="17.25" customHeight="1" x14ac:dyDescent="0.25">
      <c r="D232" s="32" t="s">
        <v>26</v>
      </c>
      <c r="E232" s="32" t="s">
        <v>208</v>
      </c>
      <c r="F232" s="33" t="s">
        <v>180</v>
      </c>
      <c r="G232" s="34" t="s">
        <v>179</v>
      </c>
      <c r="H232" s="32">
        <v>950</v>
      </c>
      <c r="I232" s="35" t="s">
        <v>129</v>
      </c>
      <c r="J232" s="35" t="s">
        <v>35</v>
      </c>
      <c r="K232" s="36">
        <f t="shared" si="136"/>
        <v>4.9833333333333318E-3</v>
      </c>
      <c r="L232" s="35" t="s">
        <v>36</v>
      </c>
      <c r="M232" s="37">
        <f>10*(5*6)/10^3</f>
        <v>0.3</v>
      </c>
      <c r="N232" s="38">
        <f>ROUND(0.5%*N231,4)</f>
        <v>4.3E-3</v>
      </c>
      <c r="O232" s="39">
        <f t="shared" ref="O232:Y232" si="157">ROUND(0.5%*O231,4)</f>
        <v>4.0000000000000001E-3</v>
      </c>
      <c r="P232" s="39">
        <f t="shared" si="157"/>
        <v>4.0000000000000001E-3</v>
      </c>
      <c r="Q232" s="39">
        <f t="shared" si="157"/>
        <v>4.4999999999999997E-3</v>
      </c>
      <c r="R232" s="39">
        <f t="shared" si="157"/>
        <v>4.4999999999999997E-3</v>
      </c>
      <c r="S232" s="39">
        <f t="shared" si="157"/>
        <v>5.4999999999999997E-3</v>
      </c>
      <c r="T232" s="39">
        <f t="shared" si="157"/>
        <v>6.0000000000000001E-3</v>
      </c>
      <c r="U232" s="39">
        <f t="shared" si="157"/>
        <v>6.0000000000000001E-3</v>
      </c>
      <c r="V232" s="39">
        <f t="shared" si="157"/>
        <v>6.0000000000000001E-3</v>
      </c>
      <c r="W232" s="39">
        <f t="shared" si="157"/>
        <v>5.4999999999999997E-3</v>
      </c>
      <c r="X232" s="39">
        <f t="shared" si="157"/>
        <v>5.0000000000000001E-3</v>
      </c>
      <c r="Y232" s="39">
        <f t="shared" si="157"/>
        <v>4.4999999999999997E-3</v>
      </c>
    </row>
    <row r="233" spans="4:25" ht="17.25" customHeight="1" x14ac:dyDescent="0.25">
      <c r="D233" s="32" t="s">
        <v>26</v>
      </c>
      <c r="E233" s="32" t="s">
        <v>208</v>
      </c>
      <c r="F233" s="33" t="s">
        <v>180</v>
      </c>
      <c r="G233" s="34" t="s">
        <v>179</v>
      </c>
      <c r="H233" s="32">
        <v>950</v>
      </c>
      <c r="I233" s="35" t="s">
        <v>129</v>
      </c>
      <c r="J233" s="35" t="s">
        <v>35</v>
      </c>
      <c r="K233" s="36">
        <f t="shared" si="136"/>
        <v>0.63833333333333331</v>
      </c>
      <c r="L233" s="35" t="s">
        <v>37</v>
      </c>
      <c r="M233" s="37">
        <v>4.5</v>
      </c>
      <c r="N233" s="40">
        <f>ROUND($N$42*N231,2)</f>
        <v>0.17</v>
      </c>
      <c r="O233" s="41">
        <f>ROUND($O$42*O231,2)</f>
        <v>0.24</v>
      </c>
      <c r="P233" s="41">
        <f>ROUND($P$42*P231,2)</f>
        <v>0.32</v>
      </c>
      <c r="Q233" s="41">
        <f>ROUND($Q$42*Q231,2)</f>
        <v>0.45</v>
      </c>
      <c r="R233" s="41">
        <f>ROUND($R$42*R231,2)</f>
        <v>0.63</v>
      </c>
      <c r="S233" s="41">
        <f>ROUND($S$42*S231,2)</f>
        <v>0.88</v>
      </c>
      <c r="T233" s="41">
        <f>ROUND($T$42*T231,2)</f>
        <v>1.08</v>
      </c>
      <c r="U233" s="41">
        <f>ROUND($U$42*U231,2)</f>
        <v>1.08</v>
      </c>
      <c r="V233" s="41">
        <f>ROUND($V$42*V231,2)</f>
        <v>1.08</v>
      </c>
      <c r="W233" s="41">
        <f>ROUND(W42*W231,2)</f>
        <v>0.77</v>
      </c>
      <c r="X233" s="41">
        <f>ROUND(X42*X231,2)</f>
        <v>0.6</v>
      </c>
      <c r="Y233" s="41">
        <f>ROUND(Y42*Y231,2)</f>
        <v>0.36</v>
      </c>
    </row>
    <row r="234" spans="4:25" ht="17.25" customHeight="1" x14ac:dyDescent="0.25">
      <c r="D234" s="32" t="s">
        <v>26</v>
      </c>
      <c r="E234" s="32" t="s">
        <v>208</v>
      </c>
      <c r="F234" s="33" t="s">
        <v>180</v>
      </c>
      <c r="G234" s="34" t="s">
        <v>179</v>
      </c>
      <c r="H234" s="32">
        <v>950</v>
      </c>
      <c r="I234" s="35" t="s">
        <v>129</v>
      </c>
      <c r="J234" s="35" t="s">
        <v>35</v>
      </c>
      <c r="K234" s="36">
        <f t="shared" si="136"/>
        <v>0.35251666666666664</v>
      </c>
      <c r="L234" s="35" t="s">
        <v>38</v>
      </c>
      <c r="M234" s="37">
        <v>4.5</v>
      </c>
      <c r="N234" s="40">
        <f>N231-SUM(N232:N233)</f>
        <v>0.67569999999999997</v>
      </c>
      <c r="O234" s="41">
        <f t="shared" ref="O234" si="158">O231-SUM(O232:O233)</f>
        <v>0.55600000000000005</v>
      </c>
      <c r="P234" s="41">
        <f t="shared" ref="P234:Y234" si="159">P231-SUM(P232:P233)</f>
        <v>0.47600000000000003</v>
      </c>
      <c r="Q234" s="41">
        <f t="shared" si="159"/>
        <v>0.44550000000000001</v>
      </c>
      <c r="R234" s="41">
        <f t="shared" si="159"/>
        <v>0.26550000000000007</v>
      </c>
      <c r="S234" s="41">
        <f t="shared" si="159"/>
        <v>0.21450000000000014</v>
      </c>
      <c r="T234" s="41">
        <f t="shared" si="159"/>
        <v>0.11399999999999988</v>
      </c>
      <c r="U234" s="41">
        <f t="shared" si="159"/>
        <v>0.11399999999999988</v>
      </c>
      <c r="V234" s="41">
        <f t="shared" si="159"/>
        <v>0.11399999999999988</v>
      </c>
      <c r="W234" s="41">
        <f t="shared" si="159"/>
        <v>0.32450000000000012</v>
      </c>
      <c r="X234" s="41">
        <f t="shared" si="159"/>
        <v>0.39500000000000002</v>
      </c>
      <c r="Y234" s="41">
        <f t="shared" si="159"/>
        <v>0.53550000000000009</v>
      </c>
    </row>
    <row r="235" spans="4:25" ht="17.25" customHeight="1" x14ac:dyDescent="0.25">
      <c r="D235" s="23" t="s">
        <v>26</v>
      </c>
      <c r="E235" s="23" t="s">
        <v>208</v>
      </c>
      <c r="F235" s="24" t="s">
        <v>181</v>
      </c>
      <c r="G235" s="25" t="s">
        <v>179</v>
      </c>
      <c r="H235" s="23">
        <f t="shared" ref="H235:H242" si="160">H216+365</f>
        <v>915</v>
      </c>
      <c r="I235" s="26" t="s">
        <v>155</v>
      </c>
      <c r="J235" s="26" t="s">
        <v>34</v>
      </c>
      <c r="K235" s="27">
        <f t="shared" si="136"/>
        <v>7.5000000000000011E-2</v>
      </c>
      <c r="L235" s="28" t="s">
        <v>28</v>
      </c>
      <c r="M235" s="29" t="s">
        <v>28</v>
      </c>
      <c r="N235" s="30">
        <v>0.05</v>
      </c>
      <c r="O235" s="31">
        <v>0.05</v>
      </c>
      <c r="P235" s="31">
        <v>0.05</v>
      </c>
      <c r="Q235" s="31">
        <v>0.05</v>
      </c>
      <c r="R235" s="31">
        <v>0.06</v>
      </c>
      <c r="S235" s="31">
        <v>7.0000000000000007E-2</v>
      </c>
      <c r="T235" s="31">
        <v>0.11</v>
      </c>
      <c r="U235" s="31">
        <v>0.18</v>
      </c>
      <c r="V235" s="31">
        <v>0.11</v>
      </c>
      <c r="W235" s="31">
        <v>7.0000000000000007E-2</v>
      </c>
      <c r="X235" s="31">
        <v>0.05</v>
      </c>
      <c r="Y235" s="31">
        <v>0.05</v>
      </c>
    </row>
    <row r="236" spans="4:25" ht="17.25" customHeight="1" x14ac:dyDescent="0.25">
      <c r="D236" s="32" t="s">
        <v>26</v>
      </c>
      <c r="E236" s="32" t="s">
        <v>208</v>
      </c>
      <c r="F236" s="33" t="s">
        <v>181</v>
      </c>
      <c r="G236" s="34" t="s">
        <v>179</v>
      </c>
      <c r="H236" s="32">
        <f t="shared" si="160"/>
        <v>915</v>
      </c>
      <c r="I236" s="35" t="s">
        <v>155</v>
      </c>
      <c r="J236" s="35" t="s">
        <v>35</v>
      </c>
      <c r="K236" s="36">
        <f t="shared" si="136"/>
        <v>5.5833333333333346E-2</v>
      </c>
      <c r="L236" s="35" t="s">
        <v>156</v>
      </c>
      <c r="M236" s="37">
        <v>0.12</v>
      </c>
      <c r="N236" s="44">
        <f>ROUND(N235*0.7,2)</f>
        <v>0.04</v>
      </c>
      <c r="O236" s="39">
        <f t="shared" ref="O236:Y236" si="161">ROUND(O235*0.7,2)</f>
        <v>0.04</v>
      </c>
      <c r="P236" s="39">
        <f t="shared" si="161"/>
        <v>0.04</v>
      </c>
      <c r="Q236" s="39">
        <f t="shared" si="161"/>
        <v>0.04</v>
      </c>
      <c r="R236" s="39">
        <f t="shared" si="161"/>
        <v>0.04</v>
      </c>
      <c r="S236" s="39">
        <f t="shared" si="161"/>
        <v>0.05</v>
      </c>
      <c r="T236" s="39">
        <f t="shared" si="161"/>
        <v>0.08</v>
      </c>
      <c r="U236" s="39">
        <f t="shared" si="161"/>
        <v>0.13</v>
      </c>
      <c r="V236" s="39">
        <f t="shared" si="161"/>
        <v>0.08</v>
      </c>
      <c r="W236" s="39">
        <f t="shared" si="161"/>
        <v>0.05</v>
      </c>
      <c r="X236" s="39">
        <f t="shared" si="161"/>
        <v>0.04</v>
      </c>
      <c r="Y236" s="39">
        <f t="shared" si="161"/>
        <v>0.04</v>
      </c>
    </row>
    <row r="237" spans="4:25" ht="17.25" customHeight="1" x14ac:dyDescent="0.25">
      <c r="D237" s="32" t="s">
        <v>26</v>
      </c>
      <c r="E237" s="32" t="s">
        <v>208</v>
      </c>
      <c r="F237" s="33" t="s">
        <v>181</v>
      </c>
      <c r="G237" s="34" t="s">
        <v>179</v>
      </c>
      <c r="H237" s="32">
        <f t="shared" si="160"/>
        <v>915</v>
      </c>
      <c r="I237" s="35" t="s">
        <v>155</v>
      </c>
      <c r="J237" s="35" t="s">
        <v>35</v>
      </c>
      <c r="K237" s="36">
        <f t="shared" si="136"/>
        <v>1.9166666666666669E-2</v>
      </c>
      <c r="L237" s="35" t="s">
        <v>157</v>
      </c>
      <c r="M237" s="37">
        <v>0.75</v>
      </c>
      <c r="N237" s="44">
        <f>N235-N236</f>
        <v>1.0000000000000002E-2</v>
      </c>
      <c r="O237" s="39">
        <f t="shared" ref="O237:Y237" si="162">O235-O236</f>
        <v>1.0000000000000002E-2</v>
      </c>
      <c r="P237" s="39">
        <f t="shared" si="162"/>
        <v>1.0000000000000002E-2</v>
      </c>
      <c r="Q237" s="39">
        <f t="shared" si="162"/>
        <v>1.0000000000000002E-2</v>
      </c>
      <c r="R237" s="39">
        <f t="shared" si="162"/>
        <v>1.9999999999999997E-2</v>
      </c>
      <c r="S237" s="39">
        <f t="shared" si="162"/>
        <v>2.0000000000000004E-2</v>
      </c>
      <c r="T237" s="39">
        <f t="shared" si="162"/>
        <v>0.03</v>
      </c>
      <c r="U237" s="39">
        <f t="shared" si="162"/>
        <v>4.9999999999999989E-2</v>
      </c>
      <c r="V237" s="39">
        <f t="shared" si="162"/>
        <v>0.03</v>
      </c>
      <c r="W237" s="39">
        <f t="shared" si="162"/>
        <v>2.0000000000000004E-2</v>
      </c>
      <c r="X237" s="39">
        <f t="shared" si="162"/>
        <v>1.0000000000000002E-2</v>
      </c>
      <c r="Y237" s="39">
        <f t="shared" si="162"/>
        <v>1.0000000000000002E-2</v>
      </c>
    </row>
    <row r="238" spans="4:25" ht="17.25" customHeight="1" x14ac:dyDescent="0.25">
      <c r="D238" s="32" t="s">
        <v>26</v>
      </c>
      <c r="E238" s="32" t="s">
        <v>208</v>
      </c>
      <c r="F238" s="33" t="s">
        <v>181</v>
      </c>
      <c r="G238" s="34" t="s">
        <v>179</v>
      </c>
      <c r="H238" s="32">
        <f t="shared" si="160"/>
        <v>915</v>
      </c>
      <c r="I238" s="35" t="s">
        <v>155</v>
      </c>
      <c r="J238" s="35" t="s">
        <v>35</v>
      </c>
      <c r="K238" s="36">
        <f t="shared" si="136"/>
        <v>7.5000000000000011E-2</v>
      </c>
      <c r="L238" s="35" t="s">
        <v>55</v>
      </c>
      <c r="M238" s="37">
        <f>ROUND(30%*15,1)</f>
        <v>4.5</v>
      </c>
      <c r="N238" s="44">
        <f>SUM(N236:N237)</f>
        <v>0.05</v>
      </c>
      <c r="O238" s="39">
        <f t="shared" ref="O238:Y238" si="163">SUM(O236:O237)</f>
        <v>0.05</v>
      </c>
      <c r="P238" s="39">
        <f t="shared" si="163"/>
        <v>0.05</v>
      </c>
      <c r="Q238" s="39">
        <f t="shared" si="163"/>
        <v>0.05</v>
      </c>
      <c r="R238" s="39">
        <f t="shared" si="163"/>
        <v>0.06</v>
      </c>
      <c r="S238" s="39">
        <f t="shared" si="163"/>
        <v>7.0000000000000007E-2</v>
      </c>
      <c r="T238" s="39">
        <f t="shared" si="163"/>
        <v>0.11</v>
      </c>
      <c r="U238" s="39">
        <f t="shared" si="163"/>
        <v>0.18</v>
      </c>
      <c r="V238" s="39">
        <f t="shared" si="163"/>
        <v>0.11</v>
      </c>
      <c r="W238" s="39">
        <f t="shared" si="163"/>
        <v>7.0000000000000007E-2</v>
      </c>
      <c r="X238" s="39">
        <f t="shared" si="163"/>
        <v>0.05</v>
      </c>
      <c r="Y238" s="39">
        <f t="shared" si="163"/>
        <v>0.05</v>
      </c>
    </row>
    <row r="239" spans="4:25" ht="17.25" customHeight="1" x14ac:dyDescent="0.25">
      <c r="D239" s="23" t="s">
        <v>26</v>
      </c>
      <c r="E239" s="23" t="s">
        <v>208</v>
      </c>
      <c r="F239" s="24" t="s">
        <v>181</v>
      </c>
      <c r="G239" s="25" t="s">
        <v>179</v>
      </c>
      <c r="H239" s="23">
        <f t="shared" si="160"/>
        <v>915</v>
      </c>
      <c r="I239" s="26" t="s">
        <v>158</v>
      </c>
      <c r="J239" s="26" t="s">
        <v>34</v>
      </c>
      <c r="K239" s="27">
        <f t="shared" si="136"/>
        <v>7.5000000000000011E-2</v>
      </c>
      <c r="L239" s="28" t="s">
        <v>28</v>
      </c>
      <c r="M239" s="29" t="s">
        <v>28</v>
      </c>
      <c r="N239" s="30">
        <v>0.05</v>
      </c>
      <c r="O239" s="31">
        <v>0.05</v>
      </c>
      <c r="P239" s="31">
        <v>0.05</v>
      </c>
      <c r="Q239" s="31">
        <v>0.05</v>
      </c>
      <c r="R239" s="31">
        <v>0.06</v>
      </c>
      <c r="S239" s="31">
        <v>7.0000000000000007E-2</v>
      </c>
      <c r="T239" s="31">
        <v>0.11</v>
      </c>
      <c r="U239" s="31">
        <v>0.18</v>
      </c>
      <c r="V239" s="31">
        <v>0.11</v>
      </c>
      <c r="W239" s="31">
        <v>7.0000000000000007E-2</v>
      </c>
      <c r="X239" s="31">
        <v>0.05</v>
      </c>
      <c r="Y239" s="31">
        <v>0.05</v>
      </c>
    </row>
    <row r="240" spans="4:25" ht="17.25" customHeight="1" x14ac:dyDescent="0.25">
      <c r="D240" s="32" t="s">
        <v>26</v>
      </c>
      <c r="E240" s="32" t="s">
        <v>208</v>
      </c>
      <c r="F240" s="33" t="s">
        <v>181</v>
      </c>
      <c r="G240" s="34" t="s">
        <v>179</v>
      </c>
      <c r="H240" s="32">
        <f t="shared" si="160"/>
        <v>915</v>
      </c>
      <c r="I240" s="35" t="s">
        <v>158</v>
      </c>
      <c r="J240" s="35" t="s">
        <v>35</v>
      </c>
      <c r="K240" s="36">
        <f t="shared" si="136"/>
        <v>5.5833333333333346E-2</v>
      </c>
      <c r="L240" s="35" t="s">
        <v>156</v>
      </c>
      <c r="M240" s="37">
        <v>0.12</v>
      </c>
      <c r="N240" s="44">
        <f>ROUND(N239*0.7,2)</f>
        <v>0.04</v>
      </c>
      <c r="O240" s="39">
        <f t="shared" ref="O240:Y240" si="164">ROUND(O239*0.7,2)</f>
        <v>0.04</v>
      </c>
      <c r="P240" s="39">
        <f t="shared" si="164"/>
        <v>0.04</v>
      </c>
      <c r="Q240" s="39">
        <f t="shared" si="164"/>
        <v>0.04</v>
      </c>
      <c r="R240" s="39">
        <f t="shared" si="164"/>
        <v>0.04</v>
      </c>
      <c r="S240" s="39">
        <f t="shared" si="164"/>
        <v>0.05</v>
      </c>
      <c r="T240" s="39">
        <f t="shared" si="164"/>
        <v>0.08</v>
      </c>
      <c r="U240" s="39">
        <f t="shared" si="164"/>
        <v>0.13</v>
      </c>
      <c r="V240" s="39">
        <f t="shared" si="164"/>
        <v>0.08</v>
      </c>
      <c r="W240" s="39">
        <f t="shared" si="164"/>
        <v>0.05</v>
      </c>
      <c r="X240" s="39">
        <f t="shared" si="164"/>
        <v>0.04</v>
      </c>
      <c r="Y240" s="39">
        <f t="shared" si="164"/>
        <v>0.04</v>
      </c>
    </row>
    <row r="241" spans="4:25" ht="17.25" customHeight="1" x14ac:dyDescent="0.25">
      <c r="D241" s="32" t="s">
        <v>26</v>
      </c>
      <c r="E241" s="32" t="s">
        <v>208</v>
      </c>
      <c r="F241" s="33" t="s">
        <v>181</v>
      </c>
      <c r="G241" s="34" t="s">
        <v>179</v>
      </c>
      <c r="H241" s="32">
        <f t="shared" si="160"/>
        <v>915</v>
      </c>
      <c r="I241" s="35" t="s">
        <v>158</v>
      </c>
      <c r="J241" s="35" t="s">
        <v>35</v>
      </c>
      <c r="K241" s="36">
        <f t="shared" si="136"/>
        <v>1.9166666666666669E-2</v>
      </c>
      <c r="L241" s="35" t="s">
        <v>157</v>
      </c>
      <c r="M241" s="37">
        <v>0.75</v>
      </c>
      <c r="N241" s="44">
        <f>N239-N240</f>
        <v>1.0000000000000002E-2</v>
      </c>
      <c r="O241" s="39">
        <f t="shared" ref="O241:Y241" si="165">O239-O240</f>
        <v>1.0000000000000002E-2</v>
      </c>
      <c r="P241" s="39">
        <f t="shared" si="165"/>
        <v>1.0000000000000002E-2</v>
      </c>
      <c r="Q241" s="39">
        <f t="shared" si="165"/>
        <v>1.0000000000000002E-2</v>
      </c>
      <c r="R241" s="39">
        <f t="shared" si="165"/>
        <v>1.9999999999999997E-2</v>
      </c>
      <c r="S241" s="39">
        <f t="shared" si="165"/>
        <v>2.0000000000000004E-2</v>
      </c>
      <c r="T241" s="39">
        <f t="shared" si="165"/>
        <v>0.03</v>
      </c>
      <c r="U241" s="39">
        <f t="shared" si="165"/>
        <v>4.9999999999999989E-2</v>
      </c>
      <c r="V241" s="39">
        <f t="shared" si="165"/>
        <v>0.03</v>
      </c>
      <c r="W241" s="39">
        <f t="shared" si="165"/>
        <v>2.0000000000000004E-2</v>
      </c>
      <c r="X241" s="39">
        <f t="shared" si="165"/>
        <v>1.0000000000000002E-2</v>
      </c>
      <c r="Y241" s="39">
        <f t="shared" si="165"/>
        <v>1.0000000000000002E-2</v>
      </c>
    </row>
    <row r="242" spans="4:25" ht="17.25" customHeight="1" x14ac:dyDescent="0.25">
      <c r="D242" s="32" t="s">
        <v>26</v>
      </c>
      <c r="E242" s="32" t="s">
        <v>208</v>
      </c>
      <c r="F242" s="33" t="s">
        <v>181</v>
      </c>
      <c r="G242" s="34" t="s">
        <v>179</v>
      </c>
      <c r="H242" s="32">
        <f t="shared" si="160"/>
        <v>915</v>
      </c>
      <c r="I242" s="35" t="s">
        <v>158</v>
      </c>
      <c r="J242" s="35" t="s">
        <v>35</v>
      </c>
      <c r="K242" s="36">
        <f t="shared" si="136"/>
        <v>7.5000000000000011E-2</v>
      </c>
      <c r="L242" s="35" t="s">
        <v>55</v>
      </c>
      <c r="M242" s="37">
        <f>ROUND(10%*30,1)</f>
        <v>3</v>
      </c>
      <c r="N242" s="44">
        <f>SUM(N240:N241)</f>
        <v>0.05</v>
      </c>
      <c r="O242" s="39">
        <f t="shared" ref="O242:Y242" si="166">SUM(O240:O241)</f>
        <v>0.05</v>
      </c>
      <c r="P242" s="39">
        <f t="shared" si="166"/>
        <v>0.05</v>
      </c>
      <c r="Q242" s="39">
        <f t="shared" si="166"/>
        <v>0.05</v>
      </c>
      <c r="R242" s="39">
        <f t="shared" si="166"/>
        <v>0.06</v>
      </c>
      <c r="S242" s="39">
        <f t="shared" si="166"/>
        <v>7.0000000000000007E-2</v>
      </c>
      <c r="T242" s="39">
        <f t="shared" si="166"/>
        <v>0.11</v>
      </c>
      <c r="U242" s="39">
        <f t="shared" si="166"/>
        <v>0.18</v>
      </c>
      <c r="V242" s="39">
        <f t="shared" si="166"/>
        <v>0.11</v>
      </c>
      <c r="W242" s="39">
        <f t="shared" si="166"/>
        <v>7.0000000000000007E-2</v>
      </c>
      <c r="X242" s="39">
        <f t="shared" si="166"/>
        <v>0.05</v>
      </c>
      <c r="Y242" s="39">
        <f t="shared" si="166"/>
        <v>0.05</v>
      </c>
    </row>
    <row r="243" spans="4:25" ht="17.25" customHeight="1" x14ac:dyDescent="0.25">
      <c r="D243" s="23" t="s">
        <v>26</v>
      </c>
      <c r="E243" s="23" t="s">
        <v>208</v>
      </c>
      <c r="F243" s="24" t="s">
        <v>182</v>
      </c>
      <c r="G243" s="25" t="s">
        <v>179</v>
      </c>
      <c r="H243" s="23">
        <v>950</v>
      </c>
      <c r="I243" s="26" t="s">
        <v>134</v>
      </c>
      <c r="J243" s="26" t="s">
        <v>34</v>
      </c>
      <c r="K243" s="27">
        <f t="shared" si="136"/>
        <v>0.25</v>
      </c>
      <c r="L243" s="28" t="s">
        <v>28</v>
      </c>
      <c r="M243" s="29" t="s">
        <v>28</v>
      </c>
      <c r="N243" s="30">
        <v>0.25</v>
      </c>
      <c r="O243" s="31">
        <v>0.25</v>
      </c>
      <c r="P243" s="31">
        <v>0.25</v>
      </c>
      <c r="Q243" s="31">
        <v>0.25</v>
      </c>
      <c r="R243" s="31">
        <v>0.25</v>
      </c>
      <c r="S243" s="31">
        <v>0.25</v>
      </c>
      <c r="T243" s="31">
        <v>0.25</v>
      </c>
      <c r="U243" s="31">
        <v>0.25</v>
      </c>
      <c r="V243" s="31">
        <v>0.25</v>
      </c>
      <c r="W243" s="31">
        <v>0.25</v>
      </c>
      <c r="X243" s="31">
        <v>0.25</v>
      </c>
      <c r="Y243" s="31">
        <v>0.25</v>
      </c>
    </row>
    <row r="244" spans="4:25" ht="17.25" customHeight="1" x14ac:dyDescent="0.25">
      <c r="D244" s="32" t="s">
        <v>26</v>
      </c>
      <c r="E244" s="32" t="s">
        <v>208</v>
      </c>
      <c r="F244" s="33" t="s">
        <v>182</v>
      </c>
      <c r="G244" s="34" t="s">
        <v>179</v>
      </c>
      <c r="H244" s="32">
        <v>950</v>
      </c>
      <c r="I244" s="35" t="s">
        <v>134</v>
      </c>
      <c r="J244" s="35" t="s">
        <v>35</v>
      </c>
      <c r="K244" s="36">
        <f t="shared" si="136"/>
        <v>0.25</v>
      </c>
      <c r="L244" s="85" t="s">
        <v>54</v>
      </c>
      <c r="M244" s="37">
        <v>2.5</v>
      </c>
      <c r="N244" s="44">
        <f>N243</f>
        <v>0.25</v>
      </c>
      <c r="O244" s="39">
        <f t="shared" ref="O244:Y244" si="167">O243</f>
        <v>0.25</v>
      </c>
      <c r="P244" s="39">
        <f t="shared" si="167"/>
        <v>0.25</v>
      </c>
      <c r="Q244" s="39">
        <f t="shared" si="167"/>
        <v>0.25</v>
      </c>
      <c r="R244" s="39">
        <f t="shared" si="167"/>
        <v>0.25</v>
      </c>
      <c r="S244" s="39">
        <f t="shared" si="167"/>
        <v>0.25</v>
      </c>
      <c r="T244" s="39">
        <f t="shared" si="167"/>
        <v>0.25</v>
      </c>
      <c r="U244" s="39">
        <f t="shared" si="167"/>
        <v>0.25</v>
      </c>
      <c r="V244" s="39">
        <f t="shared" si="167"/>
        <v>0.25</v>
      </c>
      <c r="W244" s="39">
        <f t="shared" si="167"/>
        <v>0.25</v>
      </c>
      <c r="X244" s="39">
        <f t="shared" si="167"/>
        <v>0.25</v>
      </c>
      <c r="Y244" s="39">
        <f t="shared" si="167"/>
        <v>0.25</v>
      </c>
    </row>
    <row r="245" spans="4:25" ht="17.25" customHeight="1" x14ac:dyDescent="0.25">
      <c r="D245" s="17" t="s">
        <v>26</v>
      </c>
      <c r="E245" s="17" t="s">
        <v>208</v>
      </c>
      <c r="F245" s="18" t="s">
        <v>28</v>
      </c>
      <c r="G245" s="19" t="s">
        <v>183</v>
      </c>
      <c r="H245" s="17" t="s">
        <v>28</v>
      </c>
      <c r="I245" s="20" t="s">
        <v>28</v>
      </c>
      <c r="J245" s="20" t="s">
        <v>28</v>
      </c>
      <c r="K245" s="17" t="str">
        <f t="shared" si="136"/>
        <v>n/a</v>
      </c>
      <c r="L245" s="20" t="s">
        <v>28</v>
      </c>
      <c r="M245" s="21" t="s">
        <v>28</v>
      </c>
      <c r="N245" s="22" t="s">
        <v>28</v>
      </c>
      <c r="O245" s="17" t="s">
        <v>28</v>
      </c>
      <c r="P245" s="17" t="s">
        <v>28</v>
      </c>
      <c r="Q245" s="17" t="s">
        <v>28</v>
      </c>
      <c r="R245" s="17" t="s">
        <v>28</v>
      </c>
      <c r="S245" s="17" t="s">
        <v>28</v>
      </c>
      <c r="T245" s="17" t="s">
        <v>28</v>
      </c>
      <c r="U245" s="17" t="s">
        <v>28</v>
      </c>
      <c r="V245" s="17" t="s">
        <v>28</v>
      </c>
      <c r="W245" s="17" t="s">
        <v>28</v>
      </c>
      <c r="X245" s="17" t="s">
        <v>28</v>
      </c>
      <c r="Y245" s="17" t="s">
        <v>28</v>
      </c>
    </row>
    <row r="246" spans="4:25" ht="17.25" customHeight="1" x14ac:dyDescent="0.25">
      <c r="D246" s="23" t="s">
        <v>26</v>
      </c>
      <c r="E246" s="23" t="s">
        <v>208</v>
      </c>
      <c r="F246" s="24" t="s">
        <v>184</v>
      </c>
      <c r="G246" s="25" t="s">
        <v>185</v>
      </c>
      <c r="H246" s="23">
        <v>1260</v>
      </c>
      <c r="I246" s="26" t="s">
        <v>147</v>
      </c>
      <c r="J246" s="26" t="s">
        <v>34</v>
      </c>
      <c r="K246" s="27">
        <f t="shared" si="136"/>
        <v>1</v>
      </c>
      <c r="L246" s="28" t="s">
        <v>28</v>
      </c>
      <c r="M246" s="29" t="s">
        <v>28</v>
      </c>
      <c r="N246" s="30">
        <v>1</v>
      </c>
      <c r="O246" s="31">
        <v>1</v>
      </c>
      <c r="P246" s="31">
        <v>1</v>
      </c>
      <c r="Q246" s="31">
        <v>1</v>
      </c>
      <c r="R246" s="31">
        <v>1</v>
      </c>
      <c r="S246" s="31">
        <v>1</v>
      </c>
      <c r="T246" s="31">
        <v>1</v>
      </c>
      <c r="U246" s="31">
        <v>1</v>
      </c>
      <c r="V246" s="31">
        <v>1</v>
      </c>
      <c r="W246" s="31">
        <v>1</v>
      </c>
      <c r="X246" s="31">
        <v>1</v>
      </c>
      <c r="Y246" s="31">
        <v>1</v>
      </c>
    </row>
    <row r="247" spans="4:25" ht="17.25" customHeight="1" x14ac:dyDescent="0.25">
      <c r="D247" s="23" t="s">
        <v>26</v>
      </c>
      <c r="E247" s="23" t="s">
        <v>208</v>
      </c>
      <c r="F247" s="24" t="s">
        <v>186</v>
      </c>
      <c r="G247" s="25" t="s">
        <v>185</v>
      </c>
      <c r="H247" s="23">
        <v>1290</v>
      </c>
      <c r="I247" s="26" t="s">
        <v>129</v>
      </c>
      <c r="J247" s="26" t="s">
        <v>34</v>
      </c>
      <c r="K247" s="27">
        <f t="shared" si="136"/>
        <v>0.99583333333333324</v>
      </c>
      <c r="L247" s="28" t="s">
        <v>28</v>
      </c>
      <c r="M247" s="29" t="s">
        <v>28</v>
      </c>
      <c r="N247" s="30">
        <v>0.85</v>
      </c>
      <c r="O247" s="31">
        <v>0.8</v>
      </c>
      <c r="P247" s="31">
        <v>0.8</v>
      </c>
      <c r="Q247" s="31">
        <v>0.9</v>
      </c>
      <c r="R247" s="31">
        <v>0.9</v>
      </c>
      <c r="S247" s="31">
        <v>1.1000000000000001</v>
      </c>
      <c r="T247" s="31">
        <v>1.2</v>
      </c>
      <c r="U247" s="31">
        <v>1.2</v>
      </c>
      <c r="V247" s="31">
        <v>1.2</v>
      </c>
      <c r="W247" s="31">
        <v>1.1000000000000001</v>
      </c>
      <c r="X247" s="31">
        <v>1</v>
      </c>
      <c r="Y247" s="31">
        <v>0.9</v>
      </c>
    </row>
    <row r="248" spans="4:25" ht="17.25" customHeight="1" x14ac:dyDescent="0.25">
      <c r="D248" s="32" t="s">
        <v>26</v>
      </c>
      <c r="E248" s="32" t="s">
        <v>208</v>
      </c>
      <c r="F248" s="33" t="s">
        <v>186</v>
      </c>
      <c r="G248" s="34" t="s">
        <v>185</v>
      </c>
      <c r="H248" s="32">
        <v>1290</v>
      </c>
      <c r="I248" s="35" t="s">
        <v>129</v>
      </c>
      <c r="J248" s="35" t="s">
        <v>35</v>
      </c>
      <c r="K248" s="36">
        <f t="shared" si="136"/>
        <v>4.9833333333333318E-3</v>
      </c>
      <c r="L248" s="35" t="s">
        <v>36</v>
      </c>
      <c r="M248" s="37">
        <f>10*(5*6)/10^3</f>
        <v>0.3</v>
      </c>
      <c r="N248" s="38">
        <f>ROUND(0.5%*N247,4)</f>
        <v>4.3E-3</v>
      </c>
      <c r="O248" s="39">
        <f t="shared" ref="O248:Y248" si="168">ROUND(0.5%*O247,4)</f>
        <v>4.0000000000000001E-3</v>
      </c>
      <c r="P248" s="39">
        <f t="shared" si="168"/>
        <v>4.0000000000000001E-3</v>
      </c>
      <c r="Q248" s="39">
        <f t="shared" si="168"/>
        <v>4.4999999999999997E-3</v>
      </c>
      <c r="R248" s="39">
        <f t="shared" si="168"/>
        <v>4.4999999999999997E-3</v>
      </c>
      <c r="S248" s="39">
        <f t="shared" si="168"/>
        <v>5.4999999999999997E-3</v>
      </c>
      <c r="T248" s="39">
        <f t="shared" si="168"/>
        <v>6.0000000000000001E-3</v>
      </c>
      <c r="U248" s="39">
        <f t="shared" si="168"/>
        <v>6.0000000000000001E-3</v>
      </c>
      <c r="V248" s="39">
        <f t="shared" si="168"/>
        <v>6.0000000000000001E-3</v>
      </c>
      <c r="W248" s="39">
        <f t="shared" si="168"/>
        <v>5.4999999999999997E-3</v>
      </c>
      <c r="X248" s="39">
        <f t="shared" si="168"/>
        <v>5.0000000000000001E-3</v>
      </c>
      <c r="Y248" s="39">
        <f t="shared" si="168"/>
        <v>4.4999999999999997E-3</v>
      </c>
    </row>
    <row r="249" spans="4:25" ht="17.25" customHeight="1" x14ac:dyDescent="0.25">
      <c r="D249" s="32" t="s">
        <v>26</v>
      </c>
      <c r="E249" s="32" t="s">
        <v>208</v>
      </c>
      <c r="F249" s="33" t="s">
        <v>186</v>
      </c>
      <c r="G249" s="34" t="s">
        <v>185</v>
      </c>
      <c r="H249" s="32">
        <v>1290</v>
      </c>
      <c r="I249" s="35" t="s">
        <v>129</v>
      </c>
      <c r="J249" s="35" t="s">
        <v>35</v>
      </c>
      <c r="K249" s="36">
        <f t="shared" si="136"/>
        <v>0.63833333333333331</v>
      </c>
      <c r="L249" s="35" t="s">
        <v>37</v>
      </c>
      <c r="M249" s="37">
        <v>4.5</v>
      </c>
      <c r="N249" s="40">
        <f>ROUND($N$42*N247,2)</f>
        <v>0.17</v>
      </c>
      <c r="O249" s="41">
        <f>ROUND($O$42*O247,2)</f>
        <v>0.24</v>
      </c>
      <c r="P249" s="41">
        <f>ROUND($P$42*P247,2)</f>
        <v>0.32</v>
      </c>
      <c r="Q249" s="41">
        <f>ROUND($Q$42*Q247,2)</f>
        <v>0.45</v>
      </c>
      <c r="R249" s="41">
        <f>ROUND($R$42*R247,2)</f>
        <v>0.63</v>
      </c>
      <c r="S249" s="41">
        <f>ROUND($S$42*S247,2)</f>
        <v>0.88</v>
      </c>
      <c r="T249" s="41">
        <f>ROUND($T$42*T247,2)</f>
        <v>1.08</v>
      </c>
      <c r="U249" s="41">
        <f>ROUND($U$42*U247,2)</f>
        <v>1.08</v>
      </c>
      <c r="V249" s="41">
        <f>ROUND($V$42*V247,2)</f>
        <v>1.08</v>
      </c>
      <c r="W249" s="41">
        <f>ROUND(W42*W247,2)</f>
        <v>0.77</v>
      </c>
      <c r="X249" s="41">
        <f>ROUND(X42*X247,2)</f>
        <v>0.6</v>
      </c>
      <c r="Y249" s="41">
        <f>ROUND(Y42*Y247,2)</f>
        <v>0.36</v>
      </c>
    </row>
    <row r="250" spans="4:25" ht="17.25" customHeight="1" x14ac:dyDescent="0.25">
      <c r="D250" s="32" t="s">
        <v>26</v>
      </c>
      <c r="E250" s="32" t="s">
        <v>208</v>
      </c>
      <c r="F250" s="33" t="s">
        <v>186</v>
      </c>
      <c r="G250" s="34" t="s">
        <v>185</v>
      </c>
      <c r="H250" s="32">
        <v>1290</v>
      </c>
      <c r="I250" s="35" t="s">
        <v>129</v>
      </c>
      <c r="J250" s="35" t="s">
        <v>35</v>
      </c>
      <c r="K250" s="36">
        <f t="shared" si="136"/>
        <v>0.35251666666666664</v>
      </c>
      <c r="L250" s="35" t="s">
        <v>38</v>
      </c>
      <c r="M250" s="37">
        <v>4.5</v>
      </c>
      <c r="N250" s="40">
        <f>N247-SUM(N248:N249)</f>
        <v>0.67569999999999997</v>
      </c>
      <c r="O250" s="41">
        <f t="shared" ref="O250" si="169">O247-SUM(O248:O249)</f>
        <v>0.55600000000000005</v>
      </c>
      <c r="P250" s="41">
        <f t="shared" ref="P250:Y250" si="170">P247-SUM(P248:P249)</f>
        <v>0.47600000000000003</v>
      </c>
      <c r="Q250" s="41">
        <f t="shared" si="170"/>
        <v>0.44550000000000001</v>
      </c>
      <c r="R250" s="41">
        <f t="shared" si="170"/>
        <v>0.26550000000000007</v>
      </c>
      <c r="S250" s="41">
        <f t="shared" si="170"/>
        <v>0.21450000000000014</v>
      </c>
      <c r="T250" s="41">
        <f t="shared" si="170"/>
        <v>0.11399999999999988</v>
      </c>
      <c r="U250" s="41">
        <f t="shared" si="170"/>
        <v>0.11399999999999988</v>
      </c>
      <c r="V250" s="41">
        <f t="shared" si="170"/>
        <v>0.11399999999999988</v>
      </c>
      <c r="W250" s="41">
        <f t="shared" si="170"/>
        <v>0.32450000000000012</v>
      </c>
      <c r="X250" s="41">
        <f t="shared" si="170"/>
        <v>0.39500000000000002</v>
      </c>
      <c r="Y250" s="41">
        <f t="shared" si="170"/>
        <v>0.53550000000000009</v>
      </c>
    </row>
    <row r="251" spans="4:25" ht="17.25" customHeight="1" x14ac:dyDescent="0.25">
      <c r="D251" s="23" t="s">
        <v>26</v>
      </c>
      <c r="E251" s="23" t="s">
        <v>208</v>
      </c>
      <c r="F251" s="24" t="s">
        <v>187</v>
      </c>
      <c r="G251" s="25" t="s">
        <v>185</v>
      </c>
      <c r="H251" s="23">
        <v>1290</v>
      </c>
      <c r="I251" s="26" t="s">
        <v>134</v>
      </c>
      <c r="J251" s="26" t="s">
        <v>34</v>
      </c>
      <c r="K251" s="27">
        <f t="shared" si="136"/>
        <v>0.25</v>
      </c>
      <c r="L251" s="28" t="s">
        <v>28</v>
      </c>
      <c r="M251" s="29" t="s">
        <v>28</v>
      </c>
      <c r="N251" s="30">
        <v>0.25</v>
      </c>
      <c r="O251" s="31">
        <v>0.25</v>
      </c>
      <c r="P251" s="31">
        <v>0.25</v>
      </c>
      <c r="Q251" s="31">
        <v>0.25</v>
      </c>
      <c r="R251" s="31">
        <v>0.25</v>
      </c>
      <c r="S251" s="31">
        <v>0.25</v>
      </c>
      <c r="T251" s="31">
        <v>0.25</v>
      </c>
      <c r="U251" s="31">
        <v>0.25</v>
      </c>
      <c r="V251" s="31">
        <v>0.25</v>
      </c>
      <c r="W251" s="31">
        <v>0.25</v>
      </c>
      <c r="X251" s="31">
        <v>0.25</v>
      </c>
      <c r="Y251" s="31">
        <v>0.25</v>
      </c>
    </row>
    <row r="252" spans="4:25" ht="17.25" customHeight="1" x14ac:dyDescent="0.25">
      <c r="D252" s="32" t="s">
        <v>26</v>
      </c>
      <c r="E252" s="32" t="s">
        <v>208</v>
      </c>
      <c r="F252" s="33" t="s">
        <v>187</v>
      </c>
      <c r="G252" s="34" t="s">
        <v>185</v>
      </c>
      <c r="H252" s="32">
        <v>1290</v>
      </c>
      <c r="I252" s="35" t="s">
        <v>134</v>
      </c>
      <c r="J252" s="35" t="s">
        <v>35</v>
      </c>
      <c r="K252" s="36">
        <f t="shared" si="136"/>
        <v>0.25</v>
      </c>
      <c r="L252" s="85" t="s">
        <v>54</v>
      </c>
      <c r="M252" s="37">
        <v>2.5</v>
      </c>
      <c r="N252" s="146">
        <f>N251</f>
        <v>0.25</v>
      </c>
      <c r="O252" s="147">
        <f t="shared" ref="O252:Y252" si="171">O251</f>
        <v>0.25</v>
      </c>
      <c r="P252" s="147">
        <f t="shared" si="171"/>
        <v>0.25</v>
      </c>
      <c r="Q252" s="147">
        <f t="shared" si="171"/>
        <v>0.25</v>
      </c>
      <c r="R252" s="147">
        <f t="shared" si="171"/>
        <v>0.25</v>
      </c>
      <c r="S252" s="147">
        <f t="shared" si="171"/>
        <v>0.25</v>
      </c>
      <c r="T252" s="147">
        <f t="shared" si="171"/>
        <v>0.25</v>
      </c>
      <c r="U252" s="147">
        <f t="shared" si="171"/>
        <v>0.25</v>
      </c>
      <c r="V252" s="147">
        <f t="shared" si="171"/>
        <v>0.25</v>
      </c>
      <c r="W252" s="147">
        <f t="shared" si="171"/>
        <v>0.25</v>
      </c>
      <c r="X252" s="147">
        <f t="shared" si="171"/>
        <v>0.25</v>
      </c>
      <c r="Y252" s="147">
        <f t="shared" si="171"/>
        <v>0.25</v>
      </c>
    </row>
    <row r="253" spans="4:25" ht="17.25" customHeight="1" x14ac:dyDescent="0.25">
      <c r="D253" s="32" t="s">
        <v>26</v>
      </c>
      <c r="E253" s="32" t="s">
        <v>208</v>
      </c>
      <c r="F253" s="33" t="s">
        <v>187</v>
      </c>
      <c r="G253" s="34" t="s">
        <v>185</v>
      </c>
      <c r="H253" s="32">
        <v>1290</v>
      </c>
      <c r="I253" s="35" t="s">
        <v>134</v>
      </c>
      <c r="J253" s="35" t="s">
        <v>35</v>
      </c>
      <c r="K253" s="36">
        <f>IFERROR(AVERAGE(N253:Y253),"n/a")</f>
        <v>6.0000000000000019E-2</v>
      </c>
      <c r="L253" s="35" t="s">
        <v>55</v>
      </c>
      <c r="M253" s="37">
        <f>ROUND(0.5%*230,1)</f>
        <v>1.2</v>
      </c>
      <c r="N253" s="146">
        <f>N254</f>
        <v>0.06</v>
      </c>
      <c r="O253" s="147">
        <f t="shared" ref="O253:Y253" si="172">O254</f>
        <v>0.06</v>
      </c>
      <c r="P253" s="147">
        <f t="shared" si="172"/>
        <v>0.06</v>
      </c>
      <c r="Q253" s="147">
        <f t="shared" si="172"/>
        <v>0.06</v>
      </c>
      <c r="R253" s="147">
        <f t="shared" si="172"/>
        <v>0.06</v>
      </c>
      <c r="S253" s="147">
        <f t="shared" si="172"/>
        <v>0.06</v>
      </c>
      <c r="T253" s="147">
        <f t="shared" si="172"/>
        <v>0.06</v>
      </c>
      <c r="U253" s="147">
        <f t="shared" si="172"/>
        <v>0.06</v>
      </c>
      <c r="V253" s="147">
        <f t="shared" si="172"/>
        <v>0.06</v>
      </c>
      <c r="W253" s="147">
        <f t="shared" si="172"/>
        <v>0.06</v>
      </c>
      <c r="X253" s="147">
        <f t="shared" si="172"/>
        <v>0.06</v>
      </c>
      <c r="Y253" s="147">
        <f t="shared" si="172"/>
        <v>0.06</v>
      </c>
    </row>
    <row r="254" spans="4:25" ht="17.25" customHeight="1" x14ac:dyDescent="0.25">
      <c r="D254" s="32" t="s">
        <v>26</v>
      </c>
      <c r="E254" s="32" t="s">
        <v>208</v>
      </c>
      <c r="F254" s="33" t="s">
        <v>187</v>
      </c>
      <c r="G254" s="34" t="s">
        <v>185</v>
      </c>
      <c r="H254" s="32">
        <v>1290</v>
      </c>
      <c r="I254" s="35" t="s">
        <v>134</v>
      </c>
      <c r="J254" s="35" t="s">
        <v>35</v>
      </c>
      <c r="K254" s="36">
        <f>IFERROR(AVERAGE(N254:Y254),"n/a")</f>
        <v>6.0000000000000019E-2</v>
      </c>
      <c r="L254" s="35" t="s">
        <v>51</v>
      </c>
      <c r="M254" s="37">
        <v>1.5</v>
      </c>
      <c r="N254" s="146">
        <f>ROUND(25%*N251,2)</f>
        <v>0.06</v>
      </c>
      <c r="O254" s="147">
        <f t="shared" ref="O254:Y254" si="173">ROUND(25%*O251,2)</f>
        <v>0.06</v>
      </c>
      <c r="P254" s="147">
        <f t="shared" si="173"/>
        <v>0.06</v>
      </c>
      <c r="Q254" s="147">
        <f t="shared" si="173"/>
        <v>0.06</v>
      </c>
      <c r="R254" s="147">
        <f t="shared" si="173"/>
        <v>0.06</v>
      </c>
      <c r="S254" s="147">
        <f t="shared" si="173"/>
        <v>0.06</v>
      </c>
      <c r="T254" s="147">
        <f t="shared" si="173"/>
        <v>0.06</v>
      </c>
      <c r="U254" s="147">
        <f t="shared" si="173"/>
        <v>0.06</v>
      </c>
      <c r="V254" s="147">
        <f t="shared" si="173"/>
        <v>0.06</v>
      </c>
      <c r="W254" s="147">
        <f t="shared" si="173"/>
        <v>0.06</v>
      </c>
      <c r="X254" s="147">
        <f t="shared" si="173"/>
        <v>0.06</v>
      </c>
      <c r="Y254" s="147">
        <f t="shared" si="173"/>
        <v>0.06</v>
      </c>
    </row>
    <row r="255" spans="4:25" ht="17.25" customHeight="1" x14ac:dyDescent="0.25">
      <c r="D255" s="32" t="s">
        <v>26</v>
      </c>
      <c r="E255" s="32" t="s">
        <v>208</v>
      </c>
      <c r="F255" s="33" t="s">
        <v>187</v>
      </c>
      <c r="G255" s="34" t="s">
        <v>185</v>
      </c>
      <c r="H255" s="32">
        <v>1290</v>
      </c>
      <c r="I255" s="35" t="s">
        <v>134</v>
      </c>
      <c r="J255" s="35" t="s">
        <v>35</v>
      </c>
      <c r="K255" s="36">
        <f t="shared" si="136"/>
        <v>0</v>
      </c>
      <c r="L255" s="35" t="s">
        <v>135</v>
      </c>
      <c r="M255" s="37">
        <v>0.9</v>
      </c>
      <c r="N255" s="148">
        <v>0</v>
      </c>
      <c r="O255" s="149">
        <v>0</v>
      </c>
      <c r="P255" s="149">
        <v>0</v>
      </c>
      <c r="Q255" s="149">
        <v>0</v>
      </c>
      <c r="R255" s="149">
        <v>0</v>
      </c>
      <c r="S255" s="149">
        <v>0</v>
      </c>
      <c r="T255" s="149">
        <v>0</v>
      </c>
      <c r="U255" s="149">
        <v>0</v>
      </c>
      <c r="V255" s="149">
        <v>0</v>
      </c>
      <c r="W255" s="149">
        <v>0</v>
      </c>
      <c r="X255" s="149">
        <v>0</v>
      </c>
      <c r="Y255" s="149">
        <v>0</v>
      </c>
    </row>
    <row r="256" spans="4:25" ht="17.25" customHeight="1" x14ac:dyDescent="0.25">
      <c r="D256" s="32" t="s">
        <v>26</v>
      </c>
      <c r="E256" s="32" t="s">
        <v>208</v>
      </c>
      <c r="F256" s="33" t="s">
        <v>187</v>
      </c>
      <c r="G256" s="34" t="s">
        <v>185</v>
      </c>
      <c r="H256" s="32">
        <v>1290</v>
      </c>
      <c r="I256" s="35" t="s">
        <v>134</v>
      </c>
      <c r="J256" s="35" t="s">
        <v>35</v>
      </c>
      <c r="K256" s="36">
        <f t="shared" si="136"/>
        <v>0</v>
      </c>
      <c r="L256" s="35" t="s">
        <v>136</v>
      </c>
      <c r="M256" s="37">
        <v>0.11</v>
      </c>
      <c r="N256" s="148">
        <v>0</v>
      </c>
      <c r="O256" s="149">
        <v>0</v>
      </c>
      <c r="P256" s="149">
        <v>0</v>
      </c>
      <c r="Q256" s="149">
        <v>0</v>
      </c>
      <c r="R256" s="149">
        <v>0</v>
      </c>
      <c r="S256" s="149">
        <v>0</v>
      </c>
      <c r="T256" s="149">
        <v>0</v>
      </c>
      <c r="U256" s="149">
        <v>0</v>
      </c>
      <c r="V256" s="149">
        <v>0</v>
      </c>
      <c r="W256" s="149">
        <v>0</v>
      </c>
      <c r="X256" s="149">
        <v>0</v>
      </c>
      <c r="Y256" s="149">
        <v>0</v>
      </c>
    </row>
    <row r="257" spans="4:25" ht="17.25" customHeight="1" x14ac:dyDescent="0.25">
      <c r="D257" s="23" t="s">
        <v>26</v>
      </c>
      <c r="E257" s="23" t="s">
        <v>208</v>
      </c>
      <c r="F257" s="24" t="s">
        <v>188</v>
      </c>
      <c r="G257" s="25" t="s">
        <v>185</v>
      </c>
      <c r="H257" s="23">
        <f t="shared" ref="H257:H264" si="174">H235+365</f>
        <v>1280</v>
      </c>
      <c r="I257" s="26" t="s">
        <v>155</v>
      </c>
      <c r="J257" s="26" t="s">
        <v>34</v>
      </c>
      <c r="K257" s="27">
        <f t="shared" si="136"/>
        <v>7.5000000000000011E-2</v>
      </c>
      <c r="L257" s="28" t="s">
        <v>28</v>
      </c>
      <c r="M257" s="29" t="s">
        <v>28</v>
      </c>
      <c r="N257" s="30">
        <v>0.05</v>
      </c>
      <c r="O257" s="31">
        <v>0.05</v>
      </c>
      <c r="P257" s="31">
        <v>0.05</v>
      </c>
      <c r="Q257" s="31">
        <v>0.05</v>
      </c>
      <c r="R257" s="31">
        <v>0.06</v>
      </c>
      <c r="S257" s="31">
        <v>7.0000000000000007E-2</v>
      </c>
      <c r="T257" s="31">
        <v>0.11</v>
      </c>
      <c r="U257" s="31">
        <v>0.18</v>
      </c>
      <c r="V257" s="31">
        <v>0.11</v>
      </c>
      <c r="W257" s="31">
        <v>7.0000000000000007E-2</v>
      </c>
      <c r="X257" s="31">
        <v>0.05</v>
      </c>
      <c r="Y257" s="31">
        <v>0.05</v>
      </c>
    </row>
    <row r="258" spans="4:25" ht="17.25" customHeight="1" x14ac:dyDescent="0.25">
      <c r="D258" s="32" t="s">
        <v>26</v>
      </c>
      <c r="E258" s="32" t="s">
        <v>208</v>
      </c>
      <c r="F258" s="33" t="s">
        <v>188</v>
      </c>
      <c r="G258" s="34" t="s">
        <v>185</v>
      </c>
      <c r="H258" s="32">
        <f t="shared" si="174"/>
        <v>1280</v>
      </c>
      <c r="I258" s="35" t="s">
        <v>155</v>
      </c>
      <c r="J258" s="35" t="s">
        <v>35</v>
      </c>
      <c r="K258" s="36">
        <f t="shared" si="136"/>
        <v>5.5833333333333346E-2</v>
      </c>
      <c r="L258" s="35" t="s">
        <v>156</v>
      </c>
      <c r="M258" s="37">
        <v>0.12</v>
      </c>
      <c r="N258" s="44">
        <f>ROUND(N257*0.7,2)</f>
        <v>0.04</v>
      </c>
      <c r="O258" s="39">
        <f t="shared" ref="O258:Y258" si="175">ROUND(O257*0.7,2)</f>
        <v>0.04</v>
      </c>
      <c r="P258" s="39">
        <f t="shared" si="175"/>
        <v>0.04</v>
      </c>
      <c r="Q258" s="39">
        <f t="shared" si="175"/>
        <v>0.04</v>
      </c>
      <c r="R258" s="39">
        <f t="shared" si="175"/>
        <v>0.04</v>
      </c>
      <c r="S258" s="39">
        <f t="shared" si="175"/>
        <v>0.05</v>
      </c>
      <c r="T258" s="39">
        <f t="shared" si="175"/>
        <v>0.08</v>
      </c>
      <c r="U258" s="39">
        <f t="shared" si="175"/>
        <v>0.13</v>
      </c>
      <c r="V258" s="39">
        <f t="shared" si="175"/>
        <v>0.08</v>
      </c>
      <c r="W258" s="39">
        <f t="shared" si="175"/>
        <v>0.05</v>
      </c>
      <c r="X258" s="39">
        <f t="shared" si="175"/>
        <v>0.04</v>
      </c>
      <c r="Y258" s="39">
        <f t="shared" si="175"/>
        <v>0.04</v>
      </c>
    </row>
    <row r="259" spans="4:25" ht="17.25" customHeight="1" x14ac:dyDescent="0.25">
      <c r="D259" s="32" t="s">
        <v>26</v>
      </c>
      <c r="E259" s="32" t="s">
        <v>208</v>
      </c>
      <c r="F259" s="33" t="s">
        <v>188</v>
      </c>
      <c r="G259" s="34" t="s">
        <v>185</v>
      </c>
      <c r="H259" s="32">
        <f t="shared" si="174"/>
        <v>1280</v>
      </c>
      <c r="I259" s="35" t="s">
        <v>155</v>
      </c>
      <c r="J259" s="35" t="s">
        <v>35</v>
      </c>
      <c r="K259" s="36">
        <f t="shared" si="136"/>
        <v>1.9166666666666669E-2</v>
      </c>
      <c r="L259" s="35" t="s">
        <v>157</v>
      </c>
      <c r="M259" s="37">
        <v>0.75</v>
      </c>
      <c r="N259" s="44">
        <f>N257-N258</f>
        <v>1.0000000000000002E-2</v>
      </c>
      <c r="O259" s="39">
        <f t="shared" ref="O259:Y259" si="176">O257-O258</f>
        <v>1.0000000000000002E-2</v>
      </c>
      <c r="P259" s="39">
        <f t="shared" si="176"/>
        <v>1.0000000000000002E-2</v>
      </c>
      <c r="Q259" s="39">
        <f t="shared" si="176"/>
        <v>1.0000000000000002E-2</v>
      </c>
      <c r="R259" s="39">
        <f t="shared" si="176"/>
        <v>1.9999999999999997E-2</v>
      </c>
      <c r="S259" s="39">
        <f t="shared" si="176"/>
        <v>2.0000000000000004E-2</v>
      </c>
      <c r="T259" s="39">
        <f t="shared" si="176"/>
        <v>0.03</v>
      </c>
      <c r="U259" s="39">
        <f t="shared" si="176"/>
        <v>4.9999999999999989E-2</v>
      </c>
      <c r="V259" s="39">
        <f t="shared" si="176"/>
        <v>0.03</v>
      </c>
      <c r="W259" s="39">
        <f t="shared" si="176"/>
        <v>2.0000000000000004E-2</v>
      </c>
      <c r="X259" s="39">
        <f t="shared" si="176"/>
        <v>1.0000000000000002E-2</v>
      </c>
      <c r="Y259" s="39">
        <f t="shared" si="176"/>
        <v>1.0000000000000002E-2</v>
      </c>
    </row>
    <row r="260" spans="4:25" ht="17.25" customHeight="1" x14ac:dyDescent="0.25">
      <c r="D260" s="32" t="s">
        <v>26</v>
      </c>
      <c r="E260" s="32" t="s">
        <v>208</v>
      </c>
      <c r="F260" s="33" t="s">
        <v>188</v>
      </c>
      <c r="G260" s="34" t="s">
        <v>185</v>
      </c>
      <c r="H260" s="32">
        <f t="shared" si="174"/>
        <v>1280</v>
      </c>
      <c r="I260" s="35" t="s">
        <v>155</v>
      </c>
      <c r="J260" s="35" t="s">
        <v>35</v>
      </c>
      <c r="K260" s="36">
        <f t="shared" si="136"/>
        <v>7.5000000000000011E-2</v>
      </c>
      <c r="L260" s="35" t="s">
        <v>55</v>
      </c>
      <c r="M260" s="37">
        <f>ROUND(30%*15,1)</f>
        <v>4.5</v>
      </c>
      <c r="N260" s="44">
        <f>SUM(N258:N259)</f>
        <v>0.05</v>
      </c>
      <c r="O260" s="39">
        <f t="shared" ref="O260:Y260" si="177">SUM(O258:O259)</f>
        <v>0.05</v>
      </c>
      <c r="P260" s="39">
        <f t="shared" si="177"/>
        <v>0.05</v>
      </c>
      <c r="Q260" s="39">
        <f t="shared" si="177"/>
        <v>0.05</v>
      </c>
      <c r="R260" s="39">
        <f t="shared" si="177"/>
        <v>0.06</v>
      </c>
      <c r="S260" s="39">
        <f t="shared" si="177"/>
        <v>7.0000000000000007E-2</v>
      </c>
      <c r="T260" s="39">
        <f t="shared" si="177"/>
        <v>0.11</v>
      </c>
      <c r="U260" s="39">
        <f t="shared" si="177"/>
        <v>0.18</v>
      </c>
      <c r="V260" s="39">
        <f t="shared" si="177"/>
        <v>0.11</v>
      </c>
      <c r="W260" s="39">
        <f t="shared" si="177"/>
        <v>7.0000000000000007E-2</v>
      </c>
      <c r="X260" s="39">
        <f t="shared" si="177"/>
        <v>0.05</v>
      </c>
      <c r="Y260" s="39">
        <f t="shared" si="177"/>
        <v>0.05</v>
      </c>
    </row>
    <row r="261" spans="4:25" ht="17.25" customHeight="1" x14ac:dyDescent="0.25">
      <c r="D261" s="23" t="s">
        <v>26</v>
      </c>
      <c r="E261" s="23" t="s">
        <v>208</v>
      </c>
      <c r="F261" s="24" t="s">
        <v>188</v>
      </c>
      <c r="G261" s="25" t="s">
        <v>185</v>
      </c>
      <c r="H261" s="23">
        <f t="shared" si="174"/>
        <v>1280</v>
      </c>
      <c r="I261" s="26" t="s">
        <v>158</v>
      </c>
      <c r="J261" s="26" t="s">
        <v>34</v>
      </c>
      <c r="K261" s="27">
        <f t="shared" si="136"/>
        <v>7.5000000000000011E-2</v>
      </c>
      <c r="L261" s="28" t="s">
        <v>28</v>
      </c>
      <c r="M261" s="29" t="s">
        <v>28</v>
      </c>
      <c r="N261" s="30">
        <v>0.05</v>
      </c>
      <c r="O261" s="31">
        <v>0.05</v>
      </c>
      <c r="P261" s="31">
        <v>0.05</v>
      </c>
      <c r="Q261" s="31">
        <v>0.05</v>
      </c>
      <c r="R261" s="31">
        <v>0.06</v>
      </c>
      <c r="S261" s="31">
        <v>7.0000000000000007E-2</v>
      </c>
      <c r="T261" s="31">
        <v>0.11</v>
      </c>
      <c r="U261" s="31">
        <v>0.18</v>
      </c>
      <c r="V261" s="31">
        <v>0.11</v>
      </c>
      <c r="W261" s="31">
        <v>7.0000000000000007E-2</v>
      </c>
      <c r="X261" s="31">
        <v>0.05</v>
      </c>
      <c r="Y261" s="31">
        <v>0.05</v>
      </c>
    </row>
    <row r="262" spans="4:25" ht="17.25" customHeight="1" x14ac:dyDescent="0.25">
      <c r="D262" s="32" t="s">
        <v>26</v>
      </c>
      <c r="E262" s="32" t="s">
        <v>208</v>
      </c>
      <c r="F262" s="33" t="s">
        <v>188</v>
      </c>
      <c r="G262" s="34" t="s">
        <v>185</v>
      </c>
      <c r="H262" s="32">
        <f t="shared" si="174"/>
        <v>1280</v>
      </c>
      <c r="I262" s="35" t="s">
        <v>158</v>
      </c>
      <c r="J262" s="35" t="s">
        <v>35</v>
      </c>
      <c r="K262" s="36">
        <f t="shared" si="136"/>
        <v>5.5833333333333346E-2</v>
      </c>
      <c r="L262" s="35" t="s">
        <v>156</v>
      </c>
      <c r="M262" s="37">
        <v>0.12</v>
      </c>
      <c r="N262" s="44">
        <f>ROUND(N261*0.7,2)</f>
        <v>0.04</v>
      </c>
      <c r="O262" s="39">
        <f t="shared" ref="O262:Y262" si="178">ROUND(O261*0.7,2)</f>
        <v>0.04</v>
      </c>
      <c r="P262" s="39">
        <f t="shared" si="178"/>
        <v>0.04</v>
      </c>
      <c r="Q262" s="39">
        <f t="shared" si="178"/>
        <v>0.04</v>
      </c>
      <c r="R262" s="39">
        <f t="shared" si="178"/>
        <v>0.04</v>
      </c>
      <c r="S262" s="39">
        <f t="shared" si="178"/>
        <v>0.05</v>
      </c>
      <c r="T262" s="39">
        <f t="shared" si="178"/>
        <v>0.08</v>
      </c>
      <c r="U262" s="39">
        <f t="shared" si="178"/>
        <v>0.13</v>
      </c>
      <c r="V262" s="39">
        <f t="shared" si="178"/>
        <v>0.08</v>
      </c>
      <c r="W262" s="39">
        <f t="shared" si="178"/>
        <v>0.05</v>
      </c>
      <c r="X262" s="39">
        <f t="shared" si="178"/>
        <v>0.04</v>
      </c>
      <c r="Y262" s="39">
        <f t="shared" si="178"/>
        <v>0.04</v>
      </c>
    </row>
    <row r="263" spans="4:25" ht="17.25" customHeight="1" x14ac:dyDescent="0.25">
      <c r="D263" s="32" t="s">
        <v>26</v>
      </c>
      <c r="E263" s="32" t="s">
        <v>208</v>
      </c>
      <c r="F263" s="33" t="s">
        <v>188</v>
      </c>
      <c r="G263" s="34" t="s">
        <v>185</v>
      </c>
      <c r="H263" s="32">
        <f t="shared" si="174"/>
        <v>1280</v>
      </c>
      <c r="I263" s="35" t="s">
        <v>158</v>
      </c>
      <c r="J263" s="35" t="s">
        <v>35</v>
      </c>
      <c r="K263" s="36">
        <f t="shared" si="136"/>
        <v>1.9166666666666669E-2</v>
      </c>
      <c r="L263" s="35" t="s">
        <v>157</v>
      </c>
      <c r="M263" s="37">
        <v>0.75</v>
      </c>
      <c r="N263" s="44">
        <f>N261-N262</f>
        <v>1.0000000000000002E-2</v>
      </c>
      <c r="O263" s="39">
        <f t="shared" ref="O263:Y263" si="179">O261-O262</f>
        <v>1.0000000000000002E-2</v>
      </c>
      <c r="P263" s="39">
        <f t="shared" si="179"/>
        <v>1.0000000000000002E-2</v>
      </c>
      <c r="Q263" s="39">
        <f t="shared" si="179"/>
        <v>1.0000000000000002E-2</v>
      </c>
      <c r="R263" s="39">
        <f t="shared" si="179"/>
        <v>1.9999999999999997E-2</v>
      </c>
      <c r="S263" s="39">
        <f t="shared" si="179"/>
        <v>2.0000000000000004E-2</v>
      </c>
      <c r="T263" s="39">
        <f t="shared" si="179"/>
        <v>0.03</v>
      </c>
      <c r="U263" s="39">
        <f t="shared" si="179"/>
        <v>4.9999999999999989E-2</v>
      </c>
      <c r="V263" s="39">
        <f t="shared" si="179"/>
        <v>0.03</v>
      </c>
      <c r="W263" s="39">
        <f t="shared" si="179"/>
        <v>2.0000000000000004E-2</v>
      </c>
      <c r="X263" s="39">
        <f t="shared" si="179"/>
        <v>1.0000000000000002E-2</v>
      </c>
      <c r="Y263" s="39">
        <f t="shared" si="179"/>
        <v>1.0000000000000002E-2</v>
      </c>
    </row>
    <row r="264" spans="4:25" ht="17.25" customHeight="1" x14ac:dyDescent="0.25">
      <c r="D264" s="32" t="s">
        <v>26</v>
      </c>
      <c r="E264" s="32" t="s">
        <v>208</v>
      </c>
      <c r="F264" s="33" t="s">
        <v>188</v>
      </c>
      <c r="G264" s="34" t="s">
        <v>185</v>
      </c>
      <c r="H264" s="32">
        <f t="shared" si="174"/>
        <v>1280</v>
      </c>
      <c r="I264" s="35" t="s">
        <v>158</v>
      </c>
      <c r="J264" s="35" t="s">
        <v>35</v>
      </c>
      <c r="K264" s="36">
        <f t="shared" si="136"/>
        <v>7.5000000000000011E-2</v>
      </c>
      <c r="L264" s="35" t="s">
        <v>55</v>
      </c>
      <c r="M264" s="37">
        <f>ROUND(10%*30,1)</f>
        <v>3</v>
      </c>
      <c r="N264" s="44">
        <f>SUM(N262:N263)</f>
        <v>0.05</v>
      </c>
      <c r="O264" s="39">
        <f t="shared" ref="O264:Y264" si="180">SUM(O262:O263)</f>
        <v>0.05</v>
      </c>
      <c r="P264" s="39">
        <f t="shared" si="180"/>
        <v>0.05</v>
      </c>
      <c r="Q264" s="39">
        <f t="shared" si="180"/>
        <v>0.05</v>
      </c>
      <c r="R264" s="39">
        <f t="shared" si="180"/>
        <v>0.06</v>
      </c>
      <c r="S264" s="39">
        <f t="shared" si="180"/>
        <v>7.0000000000000007E-2</v>
      </c>
      <c r="T264" s="39">
        <f t="shared" si="180"/>
        <v>0.11</v>
      </c>
      <c r="U264" s="39">
        <f t="shared" si="180"/>
        <v>0.18</v>
      </c>
      <c r="V264" s="39">
        <f t="shared" si="180"/>
        <v>0.11</v>
      </c>
      <c r="W264" s="39">
        <f t="shared" si="180"/>
        <v>7.0000000000000007E-2</v>
      </c>
      <c r="X264" s="39">
        <f t="shared" si="180"/>
        <v>0.05</v>
      </c>
      <c r="Y264" s="39">
        <f t="shared" si="180"/>
        <v>0.05</v>
      </c>
    </row>
    <row r="265" spans="4:25" ht="17.25" customHeight="1" x14ac:dyDescent="0.25">
      <c r="D265" s="95" t="s">
        <v>26</v>
      </c>
      <c r="E265" s="95" t="s">
        <v>208</v>
      </c>
      <c r="F265" s="96" t="s">
        <v>28</v>
      </c>
      <c r="G265" s="97" t="s">
        <v>189</v>
      </c>
      <c r="H265" s="95" t="s">
        <v>28</v>
      </c>
      <c r="I265" s="98" t="s">
        <v>28</v>
      </c>
      <c r="J265" s="98" t="s">
        <v>28</v>
      </c>
      <c r="K265" s="99" t="str">
        <f t="shared" si="136"/>
        <v>n/a</v>
      </c>
      <c r="L265" s="98" t="s">
        <v>28</v>
      </c>
      <c r="M265" s="100" t="s">
        <v>28</v>
      </c>
      <c r="N265" s="101" t="s">
        <v>28</v>
      </c>
      <c r="O265" s="99" t="s">
        <v>28</v>
      </c>
      <c r="P265" s="99" t="s">
        <v>28</v>
      </c>
      <c r="Q265" s="99" t="s">
        <v>28</v>
      </c>
      <c r="R265" s="99" t="s">
        <v>28</v>
      </c>
      <c r="S265" s="99" t="s">
        <v>28</v>
      </c>
      <c r="T265" s="99" t="s">
        <v>28</v>
      </c>
      <c r="U265" s="99" t="s">
        <v>28</v>
      </c>
      <c r="V265" s="99" t="s">
        <v>28</v>
      </c>
      <c r="W265" s="99" t="s">
        <v>28</v>
      </c>
      <c r="X265" s="99" t="s">
        <v>28</v>
      </c>
      <c r="Y265" s="99" t="s">
        <v>28</v>
      </c>
    </row>
    <row r="266" spans="4:25" ht="17.25" customHeight="1" x14ac:dyDescent="0.25">
      <c r="D266" s="102" t="s">
        <v>26</v>
      </c>
      <c r="E266" s="102" t="s">
        <v>208</v>
      </c>
      <c r="F266" s="103" t="s">
        <v>28</v>
      </c>
      <c r="G266" s="104" t="s">
        <v>190</v>
      </c>
      <c r="H266" s="102" t="s">
        <v>28</v>
      </c>
      <c r="I266" s="105" t="s">
        <v>28</v>
      </c>
      <c r="J266" s="105" t="s">
        <v>28</v>
      </c>
      <c r="K266" s="106" t="str">
        <f t="shared" si="136"/>
        <v>n/a</v>
      </c>
      <c r="L266" s="105" t="s">
        <v>28</v>
      </c>
      <c r="M266" s="107" t="s">
        <v>28</v>
      </c>
      <c r="N266" s="108" t="s">
        <v>28</v>
      </c>
      <c r="O266" s="106" t="s">
        <v>28</v>
      </c>
      <c r="P266" s="106" t="s">
        <v>28</v>
      </c>
      <c r="Q266" s="106" t="s">
        <v>28</v>
      </c>
      <c r="R266" s="106" t="s">
        <v>28</v>
      </c>
      <c r="S266" s="106" t="s">
        <v>28</v>
      </c>
      <c r="T266" s="106" t="s">
        <v>28</v>
      </c>
      <c r="U266" s="106" t="s">
        <v>28</v>
      </c>
      <c r="V266" s="106" t="s">
        <v>28</v>
      </c>
      <c r="W266" s="106" t="s">
        <v>28</v>
      </c>
      <c r="X266" s="106" t="s">
        <v>28</v>
      </c>
      <c r="Y266" s="106" t="s">
        <v>28</v>
      </c>
    </row>
    <row r="267" spans="4:25" ht="17.25" customHeight="1" x14ac:dyDescent="0.25">
      <c r="D267" s="23" t="s">
        <v>26</v>
      </c>
      <c r="E267" s="23" t="s">
        <v>208</v>
      </c>
      <c r="F267" s="24" t="s">
        <v>191</v>
      </c>
      <c r="G267" s="25" t="s">
        <v>192</v>
      </c>
      <c r="H267" s="23">
        <v>1560</v>
      </c>
      <c r="I267" s="26" t="s">
        <v>147</v>
      </c>
      <c r="J267" s="26" t="s">
        <v>34</v>
      </c>
      <c r="K267" s="27">
        <f t="shared" si="136"/>
        <v>1</v>
      </c>
      <c r="L267" s="28" t="s">
        <v>28</v>
      </c>
      <c r="M267" s="29" t="s">
        <v>28</v>
      </c>
      <c r="N267" s="30">
        <v>1</v>
      </c>
      <c r="O267" s="31">
        <v>1</v>
      </c>
      <c r="P267" s="31">
        <v>1</v>
      </c>
      <c r="Q267" s="31">
        <v>1</v>
      </c>
      <c r="R267" s="31">
        <v>1</v>
      </c>
      <c r="S267" s="31">
        <v>1</v>
      </c>
      <c r="T267" s="31">
        <v>1</v>
      </c>
      <c r="U267" s="31">
        <v>1</v>
      </c>
      <c r="V267" s="31">
        <v>1</v>
      </c>
      <c r="W267" s="31">
        <v>1</v>
      </c>
      <c r="X267" s="31">
        <v>1</v>
      </c>
      <c r="Y267" s="31">
        <v>1</v>
      </c>
    </row>
    <row r="268" spans="4:25" ht="17.25" customHeight="1" x14ac:dyDescent="0.25">
      <c r="D268" s="23" t="s">
        <v>26</v>
      </c>
      <c r="E268" s="23" t="s">
        <v>208</v>
      </c>
      <c r="F268" s="24" t="s">
        <v>193</v>
      </c>
      <c r="G268" s="25" t="s">
        <v>192</v>
      </c>
      <c r="H268" s="23">
        <v>1590</v>
      </c>
      <c r="I268" s="26" t="s">
        <v>129</v>
      </c>
      <c r="J268" s="26" t="s">
        <v>34</v>
      </c>
      <c r="K268" s="27">
        <f t="shared" si="136"/>
        <v>0.99583333333333324</v>
      </c>
      <c r="L268" s="28" t="s">
        <v>28</v>
      </c>
      <c r="M268" s="29" t="s">
        <v>28</v>
      </c>
      <c r="N268" s="30">
        <v>0.85</v>
      </c>
      <c r="O268" s="31">
        <v>0.8</v>
      </c>
      <c r="P268" s="31">
        <v>0.8</v>
      </c>
      <c r="Q268" s="31">
        <v>0.9</v>
      </c>
      <c r="R268" s="31">
        <v>0.9</v>
      </c>
      <c r="S268" s="31">
        <v>1.1000000000000001</v>
      </c>
      <c r="T268" s="31">
        <v>1.2</v>
      </c>
      <c r="U268" s="31">
        <v>1.2</v>
      </c>
      <c r="V268" s="31">
        <v>1.2</v>
      </c>
      <c r="W268" s="31">
        <v>1.1000000000000001</v>
      </c>
      <c r="X268" s="31">
        <v>1</v>
      </c>
      <c r="Y268" s="31">
        <v>0.9</v>
      </c>
    </row>
    <row r="269" spans="4:25" ht="17.25" customHeight="1" x14ac:dyDescent="0.25">
      <c r="D269" s="32" t="s">
        <v>26</v>
      </c>
      <c r="E269" s="32" t="s">
        <v>208</v>
      </c>
      <c r="F269" s="33" t="s">
        <v>193</v>
      </c>
      <c r="G269" s="34" t="s">
        <v>192</v>
      </c>
      <c r="H269" s="32">
        <v>1590</v>
      </c>
      <c r="I269" s="35" t="s">
        <v>129</v>
      </c>
      <c r="J269" s="35" t="s">
        <v>35</v>
      </c>
      <c r="K269" s="36">
        <f t="shared" si="136"/>
        <v>4.9833333333333318E-3</v>
      </c>
      <c r="L269" s="35" t="s">
        <v>36</v>
      </c>
      <c r="M269" s="37">
        <f>10*(5*6)/10^3</f>
        <v>0.3</v>
      </c>
      <c r="N269" s="38">
        <f>ROUND(0.5%*N268,4)</f>
        <v>4.3E-3</v>
      </c>
      <c r="O269" s="39">
        <f t="shared" ref="O269:Y269" si="181">ROUND(0.5%*O268,4)</f>
        <v>4.0000000000000001E-3</v>
      </c>
      <c r="P269" s="39">
        <f t="shared" si="181"/>
        <v>4.0000000000000001E-3</v>
      </c>
      <c r="Q269" s="39">
        <f t="shared" si="181"/>
        <v>4.4999999999999997E-3</v>
      </c>
      <c r="R269" s="39">
        <f t="shared" si="181"/>
        <v>4.4999999999999997E-3</v>
      </c>
      <c r="S269" s="39">
        <f t="shared" si="181"/>
        <v>5.4999999999999997E-3</v>
      </c>
      <c r="T269" s="39">
        <f t="shared" si="181"/>
        <v>6.0000000000000001E-3</v>
      </c>
      <c r="U269" s="39">
        <f t="shared" si="181"/>
        <v>6.0000000000000001E-3</v>
      </c>
      <c r="V269" s="39">
        <f t="shared" si="181"/>
        <v>6.0000000000000001E-3</v>
      </c>
      <c r="W269" s="39">
        <f t="shared" si="181"/>
        <v>5.4999999999999997E-3</v>
      </c>
      <c r="X269" s="39">
        <f t="shared" si="181"/>
        <v>5.0000000000000001E-3</v>
      </c>
      <c r="Y269" s="39">
        <f t="shared" si="181"/>
        <v>4.4999999999999997E-3</v>
      </c>
    </row>
    <row r="270" spans="4:25" ht="17.25" customHeight="1" x14ac:dyDescent="0.25">
      <c r="D270" s="32" t="s">
        <v>26</v>
      </c>
      <c r="E270" s="32" t="s">
        <v>208</v>
      </c>
      <c r="F270" s="33" t="s">
        <v>193</v>
      </c>
      <c r="G270" s="34" t="s">
        <v>192</v>
      </c>
      <c r="H270" s="32">
        <v>1590</v>
      </c>
      <c r="I270" s="35" t="s">
        <v>129</v>
      </c>
      <c r="J270" s="35" t="s">
        <v>35</v>
      </c>
      <c r="K270" s="36">
        <f t="shared" si="136"/>
        <v>0.63833333333333331</v>
      </c>
      <c r="L270" s="35" t="s">
        <v>37</v>
      </c>
      <c r="M270" s="37">
        <v>4.5</v>
      </c>
      <c r="N270" s="40">
        <f>ROUND($N$42*N268,2)</f>
        <v>0.17</v>
      </c>
      <c r="O270" s="41">
        <f>ROUND($O$42*O268,2)</f>
        <v>0.24</v>
      </c>
      <c r="P270" s="41">
        <f>ROUND($P$42*P268,2)</f>
        <v>0.32</v>
      </c>
      <c r="Q270" s="41">
        <f>ROUND($Q$42*Q268,2)</f>
        <v>0.45</v>
      </c>
      <c r="R270" s="41">
        <f>ROUND($R$42*R268,2)</f>
        <v>0.63</v>
      </c>
      <c r="S270" s="41">
        <f>ROUND($S$42*S268,2)</f>
        <v>0.88</v>
      </c>
      <c r="T270" s="41">
        <f>ROUND($T$42*T268,2)</f>
        <v>1.08</v>
      </c>
      <c r="U270" s="41">
        <f>ROUND($U$42*U268,2)</f>
        <v>1.08</v>
      </c>
      <c r="V270" s="41">
        <f>ROUND($V$42*V268,2)</f>
        <v>1.08</v>
      </c>
      <c r="W270" s="41">
        <f>ROUND(W42*W268,2)</f>
        <v>0.77</v>
      </c>
      <c r="X270" s="41">
        <f>ROUND(X42*X268,2)</f>
        <v>0.6</v>
      </c>
      <c r="Y270" s="41">
        <f>ROUND(Y42*Y268,2)</f>
        <v>0.36</v>
      </c>
    </row>
    <row r="271" spans="4:25" ht="17.25" customHeight="1" x14ac:dyDescent="0.25">
      <c r="D271" s="32" t="s">
        <v>26</v>
      </c>
      <c r="E271" s="32" t="s">
        <v>208</v>
      </c>
      <c r="F271" s="33" t="s">
        <v>193</v>
      </c>
      <c r="G271" s="34" t="s">
        <v>192</v>
      </c>
      <c r="H271" s="32">
        <v>1590</v>
      </c>
      <c r="I271" s="35" t="s">
        <v>129</v>
      </c>
      <c r="J271" s="35" t="s">
        <v>35</v>
      </c>
      <c r="K271" s="36">
        <f t="shared" si="136"/>
        <v>0.35251666666666664</v>
      </c>
      <c r="L271" s="35" t="s">
        <v>38</v>
      </c>
      <c r="M271" s="37">
        <v>4.5</v>
      </c>
      <c r="N271" s="40">
        <f>N268-SUM(N269:N270)</f>
        <v>0.67569999999999997</v>
      </c>
      <c r="O271" s="41">
        <f t="shared" ref="O271" si="182">O268-SUM(O269:O270)</f>
        <v>0.55600000000000005</v>
      </c>
      <c r="P271" s="41">
        <f t="shared" ref="P271:Y271" si="183">P268-SUM(P269:P270)</f>
        <v>0.47600000000000003</v>
      </c>
      <c r="Q271" s="41">
        <f t="shared" si="183"/>
        <v>0.44550000000000001</v>
      </c>
      <c r="R271" s="41">
        <f t="shared" si="183"/>
        <v>0.26550000000000007</v>
      </c>
      <c r="S271" s="41">
        <f t="shared" si="183"/>
        <v>0.21450000000000014</v>
      </c>
      <c r="T271" s="41">
        <f t="shared" si="183"/>
        <v>0.11399999999999988</v>
      </c>
      <c r="U271" s="41">
        <f t="shared" si="183"/>
        <v>0.11399999999999988</v>
      </c>
      <c r="V271" s="41">
        <f t="shared" si="183"/>
        <v>0.11399999999999988</v>
      </c>
      <c r="W271" s="41">
        <f t="shared" si="183"/>
        <v>0.32450000000000012</v>
      </c>
      <c r="X271" s="41">
        <f t="shared" si="183"/>
        <v>0.39500000000000002</v>
      </c>
      <c r="Y271" s="41">
        <f t="shared" si="183"/>
        <v>0.53550000000000009</v>
      </c>
    </row>
    <row r="272" spans="4:25" ht="17.25" customHeight="1" x14ac:dyDescent="0.25">
      <c r="D272" s="23" t="s">
        <v>26</v>
      </c>
      <c r="E272" s="23" t="s">
        <v>208</v>
      </c>
      <c r="F272" s="24" t="s">
        <v>194</v>
      </c>
      <c r="G272" s="25" t="s">
        <v>195</v>
      </c>
      <c r="H272" s="23">
        <v>1700</v>
      </c>
      <c r="I272" s="26" t="s">
        <v>134</v>
      </c>
      <c r="J272" s="26" t="s">
        <v>34</v>
      </c>
      <c r="K272" s="27">
        <f t="shared" si="136"/>
        <v>0.25</v>
      </c>
      <c r="L272" s="28" t="s">
        <v>28</v>
      </c>
      <c r="M272" s="29" t="s">
        <v>28</v>
      </c>
      <c r="N272" s="30">
        <v>0.25</v>
      </c>
      <c r="O272" s="31">
        <v>0.25</v>
      </c>
      <c r="P272" s="31">
        <v>0.25</v>
      </c>
      <c r="Q272" s="31">
        <v>0.25</v>
      </c>
      <c r="R272" s="31">
        <v>0.25</v>
      </c>
      <c r="S272" s="31">
        <v>0.25</v>
      </c>
      <c r="T272" s="31">
        <v>0.25</v>
      </c>
      <c r="U272" s="31">
        <v>0.25</v>
      </c>
      <c r="V272" s="31">
        <v>0.25</v>
      </c>
      <c r="W272" s="31">
        <v>0.25</v>
      </c>
      <c r="X272" s="31">
        <v>0.25</v>
      </c>
      <c r="Y272" s="31">
        <v>0.25</v>
      </c>
    </row>
    <row r="273" spans="4:25" ht="17.25" customHeight="1" x14ac:dyDescent="0.25">
      <c r="D273" s="32" t="s">
        <v>26</v>
      </c>
      <c r="E273" s="32" t="s">
        <v>208</v>
      </c>
      <c r="F273" s="33" t="s">
        <v>194</v>
      </c>
      <c r="G273" s="34" t="s">
        <v>195</v>
      </c>
      <c r="H273" s="32">
        <v>1700</v>
      </c>
      <c r="I273" s="35" t="s">
        <v>134</v>
      </c>
      <c r="J273" s="35" t="s">
        <v>35</v>
      </c>
      <c r="K273" s="36">
        <f t="shared" si="136"/>
        <v>0.25</v>
      </c>
      <c r="L273" s="85" t="s">
        <v>54</v>
      </c>
      <c r="M273" s="37">
        <v>2.5</v>
      </c>
      <c r="N273" s="146">
        <f>N272</f>
        <v>0.25</v>
      </c>
      <c r="O273" s="147">
        <f t="shared" ref="O273:Y273" si="184">O272</f>
        <v>0.25</v>
      </c>
      <c r="P273" s="147">
        <f t="shared" si="184"/>
        <v>0.25</v>
      </c>
      <c r="Q273" s="147">
        <f t="shared" si="184"/>
        <v>0.25</v>
      </c>
      <c r="R273" s="147">
        <f t="shared" si="184"/>
        <v>0.25</v>
      </c>
      <c r="S273" s="147">
        <f t="shared" si="184"/>
        <v>0.25</v>
      </c>
      <c r="T273" s="147">
        <f t="shared" si="184"/>
        <v>0.25</v>
      </c>
      <c r="U273" s="147">
        <f t="shared" si="184"/>
        <v>0.25</v>
      </c>
      <c r="V273" s="147">
        <f t="shared" si="184"/>
        <v>0.25</v>
      </c>
      <c r="W273" s="147">
        <f t="shared" si="184"/>
        <v>0.25</v>
      </c>
      <c r="X273" s="147">
        <f t="shared" si="184"/>
        <v>0.25</v>
      </c>
      <c r="Y273" s="147">
        <f t="shared" si="184"/>
        <v>0.25</v>
      </c>
    </row>
    <row r="274" spans="4:25" ht="17.25" customHeight="1" x14ac:dyDescent="0.25">
      <c r="D274" s="32" t="s">
        <v>26</v>
      </c>
      <c r="E274" s="32" t="s">
        <v>208</v>
      </c>
      <c r="F274" s="33" t="s">
        <v>194</v>
      </c>
      <c r="G274" s="34" t="s">
        <v>195</v>
      </c>
      <c r="H274" s="32">
        <v>1700</v>
      </c>
      <c r="I274" s="35" t="s">
        <v>134</v>
      </c>
      <c r="J274" s="35" t="s">
        <v>35</v>
      </c>
      <c r="K274" s="36">
        <f>IFERROR(AVERAGE(N274:Y274),"n/a")</f>
        <v>6.0000000000000019E-2</v>
      </c>
      <c r="L274" s="35" t="s">
        <v>55</v>
      </c>
      <c r="M274" s="37">
        <f>ROUND(0.5%*230,1)</f>
        <v>1.2</v>
      </c>
      <c r="N274" s="146">
        <f>N275</f>
        <v>0.06</v>
      </c>
      <c r="O274" s="147">
        <f t="shared" ref="O274:Y274" si="185">O275</f>
        <v>0.06</v>
      </c>
      <c r="P274" s="147">
        <f t="shared" si="185"/>
        <v>0.06</v>
      </c>
      <c r="Q274" s="147">
        <f t="shared" si="185"/>
        <v>0.06</v>
      </c>
      <c r="R274" s="147">
        <f t="shared" si="185"/>
        <v>0.06</v>
      </c>
      <c r="S274" s="147">
        <f t="shared" si="185"/>
        <v>0.06</v>
      </c>
      <c r="T274" s="147">
        <f t="shared" si="185"/>
        <v>0.06</v>
      </c>
      <c r="U274" s="147">
        <f t="shared" si="185"/>
        <v>0.06</v>
      </c>
      <c r="V274" s="147">
        <f t="shared" si="185"/>
        <v>0.06</v>
      </c>
      <c r="W274" s="147">
        <f t="shared" si="185"/>
        <v>0.06</v>
      </c>
      <c r="X274" s="147">
        <f t="shared" si="185"/>
        <v>0.06</v>
      </c>
      <c r="Y274" s="147">
        <f t="shared" si="185"/>
        <v>0.06</v>
      </c>
    </row>
    <row r="275" spans="4:25" ht="17.25" customHeight="1" x14ac:dyDescent="0.25">
      <c r="D275" s="32" t="s">
        <v>26</v>
      </c>
      <c r="E275" s="32" t="s">
        <v>208</v>
      </c>
      <c r="F275" s="33" t="s">
        <v>194</v>
      </c>
      <c r="G275" s="34" t="s">
        <v>195</v>
      </c>
      <c r="H275" s="32">
        <v>1700</v>
      </c>
      <c r="I275" s="35" t="s">
        <v>134</v>
      </c>
      <c r="J275" s="35" t="s">
        <v>35</v>
      </c>
      <c r="K275" s="36">
        <f>IFERROR(AVERAGE(N275:Y275),"n/a")</f>
        <v>6.0000000000000019E-2</v>
      </c>
      <c r="L275" s="35" t="s">
        <v>51</v>
      </c>
      <c r="M275" s="37">
        <v>1.5</v>
      </c>
      <c r="N275" s="146">
        <f>ROUND(25%*N272,2)</f>
        <v>0.06</v>
      </c>
      <c r="O275" s="147">
        <f t="shared" ref="O275:Y275" si="186">ROUND(25%*O272,2)</f>
        <v>0.06</v>
      </c>
      <c r="P275" s="147">
        <f t="shared" si="186"/>
        <v>0.06</v>
      </c>
      <c r="Q275" s="147">
        <f t="shared" si="186"/>
        <v>0.06</v>
      </c>
      <c r="R275" s="147">
        <f t="shared" si="186"/>
        <v>0.06</v>
      </c>
      <c r="S275" s="147">
        <f t="shared" si="186"/>
        <v>0.06</v>
      </c>
      <c r="T275" s="147">
        <f t="shared" si="186"/>
        <v>0.06</v>
      </c>
      <c r="U275" s="147">
        <f t="shared" si="186"/>
        <v>0.06</v>
      </c>
      <c r="V275" s="147">
        <f t="shared" si="186"/>
        <v>0.06</v>
      </c>
      <c r="W275" s="147">
        <f t="shared" si="186"/>
        <v>0.06</v>
      </c>
      <c r="X275" s="147">
        <f t="shared" si="186"/>
        <v>0.06</v>
      </c>
      <c r="Y275" s="147">
        <f t="shared" si="186"/>
        <v>0.06</v>
      </c>
    </row>
    <row r="276" spans="4:25" ht="17.25" customHeight="1" x14ac:dyDescent="0.25">
      <c r="D276" s="32" t="s">
        <v>26</v>
      </c>
      <c r="E276" s="32" t="s">
        <v>208</v>
      </c>
      <c r="F276" s="33" t="s">
        <v>194</v>
      </c>
      <c r="G276" s="34" t="s">
        <v>195</v>
      </c>
      <c r="H276" s="32">
        <v>1700</v>
      </c>
      <c r="I276" s="35" t="s">
        <v>134</v>
      </c>
      <c r="J276" s="35" t="s">
        <v>35</v>
      </c>
      <c r="K276" s="36">
        <f t="shared" si="136"/>
        <v>0</v>
      </c>
      <c r="L276" s="35" t="s">
        <v>135</v>
      </c>
      <c r="M276" s="37">
        <v>0.9</v>
      </c>
      <c r="N276" s="148">
        <v>0</v>
      </c>
      <c r="O276" s="149">
        <v>0</v>
      </c>
      <c r="P276" s="149">
        <v>0</v>
      </c>
      <c r="Q276" s="149">
        <v>0</v>
      </c>
      <c r="R276" s="149">
        <v>0</v>
      </c>
      <c r="S276" s="149">
        <v>0</v>
      </c>
      <c r="T276" s="149">
        <v>0</v>
      </c>
      <c r="U276" s="149">
        <v>0</v>
      </c>
      <c r="V276" s="149">
        <v>0</v>
      </c>
      <c r="W276" s="149">
        <v>0</v>
      </c>
      <c r="X276" s="149">
        <v>0</v>
      </c>
      <c r="Y276" s="149">
        <v>0</v>
      </c>
    </row>
    <row r="277" spans="4:25" ht="17.25" customHeight="1" x14ac:dyDescent="0.25">
      <c r="D277" s="32" t="s">
        <v>26</v>
      </c>
      <c r="E277" s="32" t="s">
        <v>208</v>
      </c>
      <c r="F277" s="33" t="s">
        <v>194</v>
      </c>
      <c r="G277" s="34" t="s">
        <v>195</v>
      </c>
      <c r="H277" s="32">
        <v>1700</v>
      </c>
      <c r="I277" s="35" t="s">
        <v>134</v>
      </c>
      <c r="J277" s="35" t="s">
        <v>35</v>
      </c>
      <c r="K277" s="36">
        <f t="shared" si="136"/>
        <v>0</v>
      </c>
      <c r="L277" s="35" t="s">
        <v>136</v>
      </c>
      <c r="M277" s="37">
        <v>0.11</v>
      </c>
      <c r="N277" s="148">
        <f>ROUND($N$74/$N$72*N272*60%,2)</f>
        <v>0</v>
      </c>
      <c r="O277" s="149">
        <f>ROUND($O$74/$O$72*O272*60%,2)</f>
        <v>0</v>
      </c>
      <c r="P277" s="149">
        <f>ROUND($P$74/$P$72*P272*60%,2)</f>
        <v>0</v>
      </c>
      <c r="Q277" s="149">
        <f>ROUND($Q$74/$Q$72*Q272*60%,2)</f>
        <v>0</v>
      </c>
      <c r="R277" s="149">
        <f>ROUND($R$74/$R$72*R272*60%,2)</f>
        <v>0</v>
      </c>
      <c r="S277" s="149">
        <f>ROUND($S$74/$S$72*S272*60%,2)</f>
        <v>0</v>
      </c>
      <c r="T277" s="149">
        <f>ROUND($T$74/$T$72*T272*60%,2)</f>
        <v>0</v>
      </c>
      <c r="U277" s="149">
        <f>ROUND($U$74/$U$72*U272*60%,2)</f>
        <v>0</v>
      </c>
      <c r="V277" s="149">
        <f>ROUND($V$74/$V$72*V272*60%,2)</f>
        <v>0</v>
      </c>
      <c r="W277" s="149">
        <f>ROUND(W74/W72*W272*60%,2)</f>
        <v>0</v>
      </c>
      <c r="X277" s="149">
        <f>ROUND(X74/X72*X272*60%,2)</f>
        <v>0</v>
      </c>
      <c r="Y277" s="149">
        <f>ROUND(Y74/Y72*Y272*60%,2)</f>
        <v>0</v>
      </c>
    </row>
    <row r="278" spans="4:25" ht="17.25" customHeight="1" x14ac:dyDescent="0.25">
      <c r="D278" s="23" t="s">
        <v>26</v>
      </c>
      <c r="E278" s="23" t="s">
        <v>208</v>
      </c>
      <c r="F278" s="24" t="s">
        <v>196</v>
      </c>
      <c r="G278" s="25" t="s">
        <v>192</v>
      </c>
      <c r="H278" s="23">
        <f t="shared" ref="H278:H285" si="187">H257+365</f>
        <v>1645</v>
      </c>
      <c r="I278" s="26" t="s">
        <v>155</v>
      </c>
      <c r="J278" s="26" t="s">
        <v>34</v>
      </c>
      <c r="K278" s="27">
        <f t="shared" si="136"/>
        <v>7.5000000000000011E-2</v>
      </c>
      <c r="L278" s="28" t="s">
        <v>28</v>
      </c>
      <c r="M278" s="29" t="s">
        <v>28</v>
      </c>
      <c r="N278" s="30">
        <v>0.05</v>
      </c>
      <c r="O278" s="31">
        <v>0.05</v>
      </c>
      <c r="P278" s="31">
        <v>0.05</v>
      </c>
      <c r="Q278" s="31">
        <v>0.05</v>
      </c>
      <c r="R278" s="31">
        <v>0.06</v>
      </c>
      <c r="S278" s="31">
        <v>7.0000000000000007E-2</v>
      </c>
      <c r="T278" s="31">
        <v>0.11</v>
      </c>
      <c r="U278" s="31">
        <v>0.18</v>
      </c>
      <c r="V278" s="31">
        <v>0.11</v>
      </c>
      <c r="W278" s="31">
        <v>7.0000000000000007E-2</v>
      </c>
      <c r="X278" s="31">
        <v>0.05</v>
      </c>
      <c r="Y278" s="31">
        <v>0.05</v>
      </c>
    </row>
    <row r="279" spans="4:25" ht="17.25" customHeight="1" x14ac:dyDescent="0.25">
      <c r="D279" s="32" t="s">
        <v>26</v>
      </c>
      <c r="E279" s="32" t="s">
        <v>208</v>
      </c>
      <c r="F279" s="33" t="s">
        <v>196</v>
      </c>
      <c r="G279" s="34" t="s">
        <v>192</v>
      </c>
      <c r="H279" s="32">
        <f t="shared" si="187"/>
        <v>1645</v>
      </c>
      <c r="I279" s="35" t="s">
        <v>155</v>
      </c>
      <c r="J279" s="35" t="s">
        <v>35</v>
      </c>
      <c r="K279" s="36">
        <f t="shared" ref="K279:K285" si="188">IFERROR(AVERAGE(N279:Y279),"n/a")</f>
        <v>5.5833333333333346E-2</v>
      </c>
      <c r="L279" s="35" t="s">
        <v>156</v>
      </c>
      <c r="M279" s="37">
        <v>0.12</v>
      </c>
      <c r="N279" s="44">
        <f>ROUND(N278*0.7,2)</f>
        <v>0.04</v>
      </c>
      <c r="O279" s="39">
        <f t="shared" ref="O279:Y279" si="189">ROUND(O278*0.7,2)</f>
        <v>0.04</v>
      </c>
      <c r="P279" s="39">
        <f t="shared" si="189"/>
        <v>0.04</v>
      </c>
      <c r="Q279" s="39">
        <f t="shared" si="189"/>
        <v>0.04</v>
      </c>
      <c r="R279" s="39">
        <f t="shared" si="189"/>
        <v>0.04</v>
      </c>
      <c r="S279" s="39">
        <f t="shared" si="189"/>
        <v>0.05</v>
      </c>
      <c r="T279" s="39">
        <f t="shared" si="189"/>
        <v>0.08</v>
      </c>
      <c r="U279" s="39">
        <f t="shared" si="189"/>
        <v>0.13</v>
      </c>
      <c r="V279" s="39">
        <f t="shared" si="189"/>
        <v>0.08</v>
      </c>
      <c r="W279" s="39">
        <f t="shared" si="189"/>
        <v>0.05</v>
      </c>
      <c r="X279" s="39">
        <f t="shared" si="189"/>
        <v>0.04</v>
      </c>
      <c r="Y279" s="39">
        <f t="shared" si="189"/>
        <v>0.04</v>
      </c>
    </row>
    <row r="280" spans="4:25" ht="17.25" customHeight="1" x14ac:dyDescent="0.25">
      <c r="D280" s="32" t="s">
        <v>26</v>
      </c>
      <c r="E280" s="32" t="s">
        <v>208</v>
      </c>
      <c r="F280" s="33" t="s">
        <v>196</v>
      </c>
      <c r="G280" s="34" t="s">
        <v>192</v>
      </c>
      <c r="H280" s="32">
        <f t="shared" si="187"/>
        <v>1645</v>
      </c>
      <c r="I280" s="35" t="s">
        <v>155</v>
      </c>
      <c r="J280" s="35" t="s">
        <v>35</v>
      </c>
      <c r="K280" s="36">
        <f t="shared" si="188"/>
        <v>1.9166666666666669E-2</v>
      </c>
      <c r="L280" s="35" t="s">
        <v>157</v>
      </c>
      <c r="M280" s="37">
        <v>0.75</v>
      </c>
      <c r="N280" s="44">
        <f>N278-N279</f>
        <v>1.0000000000000002E-2</v>
      </c>
      <c r="O280" s="39">
        <f t="shared" ref="O280:Y280" si="190">O278-O279</f>
        <v>1.0000000000000002E-2</v>
      </c>
      <c r="P280" s="39">
        <f t="shared" si="190"/>
        <v>1.0000000000000002E-2</v>
      </c>
      <c r="Q280" s="39">
        <f t="shared" si="190"/>
        <v>1.0000000000000002E-2</v>
      </c>
      <c r="R280" s="39">
        <f t="shared" si="190"/>
        <v>1.9999999999999997E-2</v>
      </c>
      <c r="S280" s="39">
        <f t="shared" si="190"/>
        <v>2.0000000000000004E-2</v>
      </c>
      <c r="T280" s="39">
        <f t="shared" si="190"/>
        <v>0.03</v>
      </c>
      <c r="U280" s="39">
        <f t="shared" si="190"/>
        <v>4.9999999999999989E-2</v>
      </c>
      <c r="V280" s="39">
        <f t="shared" si="190"/>
        <v>0.03</v>
      </c>
      <c r="W280" s="39">
        <f t="shared" si="190"/>
        <v>2.0000000000000004E-2</v>
      </c>
      <c r="X280" s="39">
        <f t="shared" si="190"/>
        <v>1.0000000000000002E-2</v>
      </c>
      <c r="Y280" s="39">
        <f t="shared" si="190"/>
        <v>1.0000000000000002E-2</v>
      </c>
    </row>
    <row r="281" spans="4:25" ht="17.25" customHeight="1" x14ac:dyDescent="0.25">
      <c r="D281" s="32" t="s">
        <v>26</v>
      </c>
      <c r="E281" s="32" t="s">
        <v>208</v>
      </c>
      <c r="F281" s="33" t="s">
        <v>196</v>
      </c>
      <c r="G281" s="34" t="s">
        <v>192</v>
      </c>
      <c r="H281" s="32">
        <f t="shared" si="187"/>
        <v>1645</v>
      </c>
      <c r="I281" s="35" t="s">
        <v>155</v>
      </c>
      <c r="J281" s="35" t="s">
        <v>35</v>
      </c>
      <c r="K281" s="36">
        <f t="shared" si="188"/>
        <v>7.5000000000000011E-2</v>
      </c>
      <c r="L281" s="35" t="s">
        <v>55</v>
      </c>
      <c r="M281" s="37">
        <f>ROUND(30%*15,1)</f>
        <v>4.5</v>
      </c>
      <c r="N281" s="44">
        <f>SUM(N279:N280)</f>
        <v>0.05</v>
      </c>
      <c r="O281" s="39">
        <f t="shared" ref="O281:Y281" si="191">SUM(O279:O280)</f>
        <v>0.05</v>
      </c>
      <c r="P281" s="39">
        <f t="shared" si="191"/>
        <v>0.05</v>
      </c>
      <c r="Q281" s="39">
        <f t="shared" si="191"/>
        <v>0.05</v>
      </c>
      <c r="R281" s="39">
        <f t="shared" si="191"/>
        <v>0.06</v>
      </c>
      <c r="S281" s="39">
        <f t="shared" si="191"/>
        <v>7.0000000000000007E-2</v>
      </c>
      <c r="T281" s="39">
        <f t="shared" si="191"/>
        <v>0.11</v>
      </c>
      <c r="U281" s="39">
        <f t="shared" si="191"/>
        <v>0.18</v>
      </c>
      <c r="V281" s="39">
        <f t="shared" si="191"/>
        <v>0.11</v>
      </c>
      <c r="W281" s="39">
        <f t="shared" si="191"/>
        <v>7.0000000000000007E-2</v>
      </c>
      <c r="X281" s="39">
        <f t="shared" si="191"/>
        <v>0.05</v>
      </c>
      <c r="Y281" s="39">
        <f t="shared" si="191"/>
        <v>0.05</v>
      </c>
    </row>
    <row r="282" spans="4:25" ht="17.25" customHeight="1" x14ac:dyDescent="0.25">
      <c r="D282" s="23" t="s">
        <v>26</v>
      </c>
      <c r="E282" s="23" t="s">
        <v>208</v>
      </c>
      <c r="F282" s="24" t="s">
        <v>196</v>
      </c>
      <c r="G282" s="25" t="s">
        <v>192</v>
      </c>
      <c r="H282" s="23">
        <f t="shared" si="187"/>
        <v>1645</v>
      </c>
      <c r="I282" s="26" t="s">
        <v>158</v>
      </c>
      <c r="J282" s="26" t="s">
        <v>34</v>
      </c>
      <c r="K282" s="27">
        <f t="shared" si="188"/>
        <v>7.5000000000000011E-2</v>
      </c>
      <c r="L282" s="28" t="s">
        <v>28</v>
      </c>
      <c r="M282" s="29" t="s">
        <v>28</v>
      </c>
      <c r="N282" s="30">
        <v>0.05</v>
      </c>
      <c r="O282" s="31">
        <v>0.05</v>
      </c>
      <c r="P282" s="31">
        <v>0.05</v>
      </c>
      <c r="Q282" s="31">
        <v>0.05</v>
      </c>
      <c r="R282" s="31">
        <v>0.06</v>
      </c>
      <c r="S282" s="31">
        <v>7.0000000000000007E-2</v>
      </c>
      <c r="T282" s="31">
        <v>0.11</v>
      </c>
      <c r="U282" s="31">
        <v>0.18</v>
      </c>
      <c r="V282" s="31">
        <v>0.11</v>
      </c>
      <c r="W282" s="31">
        <v>7.0000000000000007E-2</v>
      </c>
      <c r="X282" s="31">
        <v>0.05</v>
      </c>
      <c r="Y282" s="31">
        <v>0.05</v>
      </c>
    </row>
    <row r="283" spans="4:25" ht="17.25" customHeight="1" x14ac:dyDescent="0.25">
      <c r="D283" s="32" t="s">
        <v>26</v>
      </c>
      <c r="E283" s="32" t="s">
        <v>208</v>
      </c>
      <c r="F283" s="33" t="s">
        <v>196</v>
      </c>
      <c r="G283" s="34" t="s">
        <v>192</v>
      </c>
      <c r="H283" s="32">
        <f t="shared" si="187"/>
        <v>1645</v>
      </c>
      <c r="I283" s="35" t="s">
        <v>158</v>
      </c>
      <c r="J283" s="35" t="s">
        <v>35</v>
      </c>
      <c r="K283" s="36">
        <f t="shared" si="188"/>
        <v>5.5833333333333346E-2</v>
      </c>
      <c r="L283" s="35" t="s">
        <v>156</v>
      </c>
      <c r="M283" s="37">
        <v>0.12</v>
      </c>
      <c r="N283" s="44">
        <f>ROUND(N282*0.7,2)</f>
        <v>0.04</v>
      </c>
      <c r="O283" s="39">
        <f t="shared" ref="O283:Y283" si="192">ROUND(O282*0.7,2)</f>
        <v>0.04</v>
      </c>
      <c r="P283" s="39">
        <f t="shared" si="192"/>
        <v>0.04</v>
      </c>
      <c r="Q283" s="39">
        <f t="shared" si="192"/>
        <v>0.04</v>
      </c>
      <c r="R283" s="39">
        <f t="shared" si="192"/>
        <v>0.04</v>
      </c>
      <c r="S283" s="39">
        <f t="shared" si="192"/>
        <v>0.05</v>
      </c>
      <c r="T283" s="39">
        <f t="shared" si="192"/>
        <v>0.08</v>
      </c>
      <c r="U283" s="39">
        <f t="shared" si="192"/>
        <v>0.13</v>
      </c>
      <c r="V283" s="39">
        <f t="shared" si="192"/>
        <v>0.08</v>
      </c>
      <c r="W283" s="39">
        <f t="shared" si="192"/>
        <v>0.05</v>
      </c>
      <c r="X283" s="39">
        <f t="shared" si="192"/>
        <v>0.04</v>
      </c>
      <c r="Y283" s="39">
        <f t="shared" si="192"/>
        <v>0.04</v>
      </c>
    </row>
    <row r="284" spans="4:25" ht="17.25" customHeight="1" x14ac:dyDescent="0.25">
      <c r="D284" s="32" t="s">
        <v>26</v>
      </c>
      <c r="E284" s="32" t="s">
        <v>208</v>
      </c>
      <c r="F284" s="33" t="s">
        <v>196</v>
      </c>
      <c r="G284" s="34" t="s">
        <v>192</v>
      </c>
      <c r="H284" s="32">
        <f t="shared" si="187"/>
        <v>1645</v>
      </c>
      <c r="I284" s="35" t="s">
        <v>158</v>
      </c>
      <c r="J284" s="35" t="s">
        <v>35</v>
      </c>
      <c r="K284" s="36">
        <f t="shared" si="188"/>
        <v>1.9166666666666669E-2</v>
      </c>
      <c r="L284" s="35" t="s">
        <v>157</v>
      </c>
      <c r="M284" s="37">
        <v>0.75</v>
      </c>
      <c r="N284" s="44">
        <f>N282-N283</f>
        <v>1.0000000000000002E-2</v>
      </c>
      <c r="O284" s="39">
        <f t="shared" ref="O284:Y284" si="193">O282-O283</f>
        <v>1.0000000000000002E-2</v>
      </c>
      <c r="P284" s="39">
        <f t="shared" si="193"/>
        <v>1.0000000000000002E-2</v>
      </c>
      <c r="Q284" s="39">
        <f t="shared" si="193"/>
        <v>1.0000000000000002E-2</v>
      </c>
      <c r="R284" s="39">
        <f t="shared" si="193"/>
        <v>1.9999999999999997E-2</v>
      </c>
      <c r="S284" s="39">
        <f t="shared" si="193"/>
        <v>2.0000000000000004E-2</v>
      </c>
      <c r="T284" s="39">
        <f t="shared" si="193"/>
        <v>0.03</v>
      </c>
      <c r="U284" s="39">
        <f t="shared" si="193"/>
        <v>4.9999999999999989E-2</v>
      </c>
      <c r="V284" s="39">
        <f t="shared" si="193"/>
        <v>0.03</v>
      </c>
      <c r="W284" s="39">
        <f t="shared" si="193"/>
        <v>2.0000000000000004E-2</v>
      </c>
      <c r="X284" s="39">
        <f t="shared" si="193"/>
        <v>1.0000000000000002E-2</v>
      </c>
      <c r="Y284" s="39">
        <f t="shared" si="193"/>
        <v>1.0000000000000002E-2</v>
      </c>
    </row>
    <row r="285" spans="4:25" ht="17.25" customHeight="1" x14ac:dyDescent="0.25">
      <c r="D285" s="32" t="s">
        <v>26</v>
      </c>
      <c r="E285" s="32" t="s">
        <v>208</v>
      </c>
      <c r="F285" s="33" t="s">
        <v>196</v>
      </c>
      <c r="G285" s="34" t="s">
        <v>192</v>
      </c>
      <c r="H285" s="32">
        <f t="shared" si="187"/>
        <v>1645</v>
      </c>
      <c r="I285" s="35" t="s">
        <v>158</v>
      </c>
      <c r="J285" s="35" t="s">
        <v>35</v>
      </c>
      <c r="K285" s="36">
        <f t="shared" si="188"/>
        <v>7.5000000000000011E-2</v>
      </c>
      <c r="L285" s="35" t="s">
        <v>55</v>
      </c>
      <c r="M285" s="37">
        <f>ROUND(10%*30,1)</f>
        <v>3</v>
      </c>
      <c r="N285" s="44">
        <f>SUM(N283:N284)</f>
        <v>0.05</v>
      </c>
      <c r="O285" s="39">
        <f t="shared" ref="O285:Y285" si="194">SUM(O283:O284)</f>
        <v>0.05</v>
      </c>
      <c r="P285" s="39">
        <f t="shared" si="194"/>
        <v>0.05</v>
      </c>
      <c r="Q285" s="39">
        <f t="shared" si="194"/>
        <v>0.05</v>
      </c>
      <c r="R285" s="39">
        <f t="shared" si="194"/>
        <v>0.06</v>
      </c>
      <c r="S285" s="39">
        <f t="shared" si="194"/>
        <v>7.0000000000000007E-2</v>
      </c>
      <c r="T285" s="39">
        <f t="shared" si="194"/>
        <v>0.11</v>
      </c>
      <c r="U285" s="39">
        <f t="shared" si="194"/>
        <v>0.18</v>
      </c>
      <c r="V285" s="39">
        <f t="shared" si="194"/>
        <v>0.11</v>
      </c>
      <c r="W285" s="39">
        <f t="shared" si="194"/>
        <v>7.0000000000000007E-2</v>
      </c>
      <c r="X285" s="39">
        <f t="shared" si="194"/>
        <v>0.05</v>
      </c>
      <c r="Y285" s="39">
        <f t="shared" si="194"/>
        <v>0.05</v>
      </c>
    </row>
    <row r="286" spans="4:25" ht="17.25" customHeight="1" x14ac:dyDescent="0.25">
      <c r="D286" s="102" t="s">
        <v>26</v>
      </c>
      <c r="E286" s="102" t="s">
        <v>208</v>
      </c>
      <c r="F286" s="103" t="s">
        <v>28</v>
      </c>
      <c r="G286" s="104" t="s">
        <v>197</v>
      </c>
      <c r="H286" s="102" t="s">
        <v>28</v>
      </c>
      <c r="I286" s="105" t="s">
        <v>28</v>
      </c>
      <c r="J286" s="105" t="s">
        <v>28</v>
      </c>
      <c r="K286" s="106" t="str">
        <f>IFERROR(AVERAGE(N286:Y286),"n/a")</f>
        <v>n/a</v>
      </c>
      <c r="L286" s="105" t="s">
        <v>28</v>
      </c>
      <c r="M286" s="107" t="s">
        <v>28</v>
      </c>
      <c r="N286" s="108" t="s">
        <v>28</v>
      </c>
      <c r="O286" s="106" t="s">
        <v>28</v>
      </c>
      <c r="P286" s="106" t="s">
        <v>28</v>
      </c>
      <c r="Q286" s="106" t="s">
        <v>28</v>
      </c>
      <c r="R286" s="106" t="s">
        <v>28</v>
      </c>
      <c r="S286" s="106" t="s">
        <v>28</v>
      </c>
      <c r="T286" s="106" t="s">
        <v>28</v>
      </c>
      <c r="U286" s="106" t="s">
        <v>28</v>
      </c>
      <c r="V286" s="106" t="s">
        <v>28</v>
      </c>
      <c r="W286" s="106" t="s">
        <v>28</v>
      </c>
      <c r="X286" s="106" t="s">
        <v>28</v>
      </c>
      <c r="Y286" s="106" t="s">
        <v>28</v>
      </c>
    </row>
    <row r="287" spans="4:25" ht="17.25" customHeight="1" x14ac:dyDescent="0.25">
      <c r="D287" s="23" t="s">
        <v>26</v>
      </c>
      <c r="E287" s="23" t="s">
        <v>208</v>
      </c>
      <c r="F287" s="24" t="s">
        <v>198</v>
      </c>
      <c r="G287" s="25" t="s">
        <v>195</v>
      </c>
      <c r="H287" s="23">
        <v>1980</v>
      </c>
      <c r="I287" s="26" t="s">
        <v>147</v>
      </c>
      <c r="J287" s="26" t="s">
        <v>34</v>
      </c>
      <c r="K287" s="27">
        <f t="shared" ref="K287:K313" si="195">IFERROR(AVERAGE(N287:Y287),"n/a")</f>
        <v>1</v>
      </c>
      <c r="L287" s="28" t="s">
        <v>28</v>
      </c>
      <c r="M287" s="29" t="s">
        <v>28</v>
      </c>
      <c r="N287" s="30">
        <v>1</v>
      </c>
      <c r="O287" s="31">
        <v>1</v>
      </c>
      <c r="P287" s="31">
        <v>1</v>
      </c>
      <c r="Q287" s="31">
        <v>1</v>
      </c>
      <c r="R287" s="31">
        <v>1</v>
      </c>
      <c r="S287" s="31">
        <v>1</v>
      </c>
      <c r="T287" s="31">
        <v>1</v>
      </c>
      <c r="U287" s="31">
        <v>1</v>
      </c>
      <c r="V287" s="31">
        <v>1</v>
      </c>
      <c r="W287" s="31">
        <v>1</v>
      </c>
      <c r="X287" s="31">
        <v>1</v>
      </c>
      <c r="Y287" s="31">
        <v>1</v>
      </c>
    </row>
    <row r="288" spans="4:25" ht="17.25" customHeight="1" x14ac:dyDescent="0.25">
      <c r="D288" s="23" t="s">
        <v>26</v>
      </c>
      <c r="E288" s="23" t="s">
        <v>208</v>
      </c>
      <c r="F288" s="24" t="s">
        <v>199</v>
      </c>
      <c r="G288" s="25" t="s">
        <v>195</v>
      </c>
      <c r="H288" s="23">
        <v>2010</v>
      </c>
      <c r="I288" s="26" t="s">
        <v>129</v>
      </c>
      <c r="J288" s="26" t="s">
        <v>34</v>
      </c>
      <c r="K288" s="27">
        <f t="shared" si="195"/>
        <v>0.99583333333333324</v>
      </c>
      <c r="L288" s="28" t="s">
        <v>28</v>
      </c>
      <c r="M288" s="29" t="s">
        <v>28</v>
      </c>
      <c r="N288" s="30">
        <v>0.85</v>
      </c>
      <c r="O288" s="31">
        <v>0.8</v>
      </c>
      <c r="P288" s="31">
        <v>0.8</v>
      </c>
      <c r="Q288" s="31">
        <v>0.9</v>
      </c>
      <c r="R288" s="31">
        <v>0.9</v>
      </c>
      <c r="S288" s="31">
        <v>1.1000000000000001</v>
      </c>
      <c r="T288" s="31">
        <v>1.2</v>
      </c>
      <c r="U288" s="31">
        <v>1.2</v>
      </c>
      <c r="V288" s="31">
        <v>1.2</v>
      </c>
      <c r="W288" s="31">
        <v>1.1000000000000001</v>
      </c>
      <c r="X288" s="31">
        <v>1</v>
      </c>
      <c r="Y288" s="31">
        <v>0.9</v>
      </c>
    </row>
    <row r="289" spans="4:25" ht="17.25" customHeight="1" x14ac:dyDescent="0.25">
      <c r="D289" s="32" t="s">
        <v>26</v>
      </c>
      <c r="E289" s="32" t="s">
        <v>208</v>
      </c>
      <c r="F289" s="33" t="s">
        <v>199</v>
      </c>
      <c r="G289" s="34" t="s">
        <v>195</v>
      </c>
      <c r="H289" s="32">
        <v>2010</v>
      </c>
      <c r="I289" s="35" t="s">
        <v>129</v>
      </c>
      <c r="J289" s="35" t="s">
        <v>35</v>
      </c>
      <c r="K289" s="36">
        <f t="shared" si="195"/>
        <v>4.9833333333333318E-3</v>
      </c>
      <c r="L289" s="35" t="s">
        <v>36</v>
      </c>
      <c r="M289" s="37">
        <f>10*(5*6)/10^3</f>
        <v>0.3</v>
      </c>
      <c r="N289" s="38">
        <f>ROUND(0.5%*N288,4)</f>
        <v>4.3E-3</v>
      </c>
      <c r="O289" s="39">
        <f t="shared" ref="O289:Y289" si="196">ROUND(0.5%*O288,4)</f>
        <v>4.0000000000000001E-3</v>
      </c>
      <c r="P289" s="39">
        <f t="shared" si="196"/>
        <v>4.0000000000000001E-3</v>
      </c>
      <c r="Q289" s="39">
        <f t="shared" si="196"/>
        <v>4.4999999999999997E-3</v>
      </c>
      <c r="R289" s="39">
        <f t="shared" si="196"/>
        <v>4.4999999999999997E-3</v>
      </c>
      <c r="S289" s="39">
        <f t="shared" si="196"/>
        <v>5.4999999999999997E-3</v>
      </c>
      <c r="T289" s="39">
        <f t="shared" si="196"/>
        <v>6.0000000000000001E-3</v>
      </c>
      <c r="U289" s="39">
        <f t="shared" si="196"/>
        <v>6.0000000000000001E-3</v>
      </c>
      <c r="V289" s="39">
        <f t="shared" si="196"/>
        <v>6.0000000000000001E-3</v>
      </c>
      <c r="W289" s="39">
        <f t="shared" si="196"/>
        <v>5.4999999999999997E-3</v>
      </c>
      <c r="X289" s="39">
        <f t="shared" si="196"/>
        <v>5.0000000000000001E-3</v>
      </c>
      <c r="Y289" s="39">
        <f t="shared" si="196"/>
        <v>4.4999999999999997E-3</v>
      </c>
    </row>
    <row r="290" spans="4:25" ht="17.25" customHeight="1" x14ac:dyDescent="0.25">
      <c r="D290" s="32" t="s">
        <v>26</v>
      </c>
      <c r="E290" s="32" t="s">
        <v>208</v>
      </c>
      <c r="F290" s="33" t="s">
        <v>199</v>
      </c>
      <c r="G290" s="34" t="s">
        <v>195</v>
      </c>
      <c r="H290" s="32">
        <v>2010</v>
      </c>
      <c r="I290" s="35" t="s">
        <v>129</v>
      </c>
      <c r="J290" s="35" t="s">
        <v>35</v>
      </c>
      <c r="K290" s="36">
        <f t="shared" si="195"/>
        <v>0.63833333333333331</v>
      </c>
      <c r="L290" s="35" t="s">
        <v>37</v>
      </c>
      <c r="M290" s="37">
        <v>6</v>
      </c>
      <c r="N290" s="40">
        <f>ROUND($N$42*N288,2)</f>
        <v>0.17</v>
      </c>
      <c r="O290" s="41">
        <f>ROUND($O$42*O288,2)</f>
        <v>0.24</v>
      </c>
      <c r="P290" s="41">
        <f>ROUND($P$42*P288,2)</f>
        <v>0.32</v>
      </c>
      <c r="Q290" s="41">
        <f>ROUND($Q$42*Q288,2)</f>
        <v>0.45</v>
      </c>
      <c r="R290" s="41">
        <f>ROUND($R$42*R288,2)</f>
        <v>0.63</v>
      </c>
      <c r="S290" s="41">
        <f>ROUND($S$42*S288,2)</f>
        <v>0.88</v>
      </c>
      <c r="T290" s="41">
        <f>ROUND($T$42*T288,2)</f>
        <v>1.08</v>
      </c>
      <c r="U290" s="41">
        <f>ROUND($U$42*U288,2)</f>
        <v>1.08</v>
      </c>
      <c r="V290" s="41">
        <f>ROUND($V$42*V288,2)</f>
        <v>1.08</v>
      </c>
      <c r="W290" s="41">
        <f>ROUND(W42*W288,2)</f>
        <v>0.77</v>
      </c>
      <c r="X290" s="41">
        <f>ROUND(X42*X288,2)</f>
        <v>0.6</v>
      </c>
      <c r="Y290" s="41">
        <f>ROUND(Y42*Y288,2)</f>
        <v>0.36</v>
      </c>
    </row>
    <row r="291" spans="4:25" ht="17.25" customHeight="1" x14ac:dyDescent="0.25">
      <c r="D291" s="32" t="s">
        <v>26</v>
      </c>
      <c r="E291" s="32" t="s">
        <v>208</v>
      </c>
      <c r="F291" s="33" t="s">
        <v>199</v>
      </c>
      <c r="G291" s="34" t="s">
        <v>195</v>
      </c>
      <c r="H291" s="32">
        <v>2010</v>
      </c>
      <c r="I291" s="35" t="s">
        <v>129</v>
      </c>
      <c r="J291" s="35" t="s">
        <v>35</v>
      </c>
      <c r="K291" s="36">
        <f t="shared" si="195"/>
        <v>0.35251666666666664</v>
      </c>
      <c r="L291" s="35" t="s">
        <v>38</v>
      </c>
      <c r="M291" s="37">
        <v>6</v>
      </c>
      <c r="N291" s="40">
        <f>N288-SUM(N289:N290)</f>
        <v>0.67569999999999997</v>
      </c>
      <c r="O291" s="41">
        <f t="shared" ref="O291" si="197">O288-SUM(O289:O290)</f>
        <v>0.55600000000000005</v>
      </c>
      <c r="P291" s="41">
        <f t="shared" ref="P291:Y291" si="198">P288-SUM(P289:P290)</f>
        <v>0.47600000000000003</v>
      </c>
      <c r="Q291" s="41">
        <f t="shared" si="198"/>
        <v>0.44550000000000001</v>
      </c>
      <c r="R291" s="41">
        <f t="shared" si="198"/>
        <v>0.26550000000000007</v>
      </c>
      <c r="S291" s="41">
        <f t="shared" si="198"/>
        <v>0.21450000000000014</v>
      </c>
      <c r="T291" s="41">
        <f t="shared" si="198"/>
        <v>0.11399999999999988</v>
      </c>
      <c r="U291" s="41">
        <f t="shared" si="198"/>
        <v>0.11399999999999988</v>
      </c>
      <c r="V291" s="41">
        <f t="shared" si="198"/>
        <v>0.11399999999999988</v>
      </c>
      <c r="W291" s="41">
        <f t="shared" si="198"/>
        <v>0.32450000000000012</v>
      </c>
      <c r="X291" s="41">
        <f t="shared" si="198"/>
        <v>0.39500000000000002</v>
      </c>
      <c r="Y291" s="41">
        <f t="shared" si="198"/>
        <v>0.53550000000000009</v>
      </c>
    </row>
    <row r="292" spans="4:25" ht="17.25" customHeight="1" x14ac:dyDescent="0.25">
      <c r="D292" s="23" t="s">
        <v>26</v>
      </c>
      <c r="E292" s="23" t="s">
        <v>208</v>
      </c>
      <c r="F292" s="24" t="s">
        <v>200</v>
      </c>
      <c r="G292" s="25" t="s">
        <v>195</v>
      </c>
      <c r="H292" s="23">
        <v>2010</v>
      </c>
      <c r="I292" s="26" t="s">
        <v>155</v>
      </c>
      <c r="J292" s="26" t="s">
        <v>34</v>
      </c>
      <c r="K292" s="27">
        <f t="shared" si="195"/>
        <v>7.5000000000000011E-2</v>
      </c>
      <c r="L292" s="28" t="s">
        <v>28</v>
      </c>
      <c r="M292" s="29" t="s">
        <v>28</v>
      </c>
      <c r="N292" s="30">
        <v>0.05</v>
      </c>
      <c r="O292" s="31">
        <v>0.05</v>
      </c>
      <c r="P292" s="31">
        <v>0.05</v>
      </c>
      <c r="Q292" s="31">
        <v>0.05</v>
      </c>
      <c r="R292" s="31">
        <v>0.06</v>
      </c>
      <c r="S292" s="31">
        <v>7.0000000000000007E-2</v>
      </c>
      <c r="T292" s="31">
        <v>0.11</v>
      </c>
      <c r="U292" s="31">
        <v>0.18</v>
      </c>
      <c r="V292" s="31">
        <v>0.11</v>
      </c>
      <c r="W292" s="31">
        <v>7.0000000000000007E-2</v>
      </c>
      <c r="X292" s="31">
        <v>0.05</v>
      </c>
      <c r="Y292" s="31">
        <v>0.05</v>
      </c>
    </row>
    <row r="293" spans="4:25" ht="17.25" customHeight="1" x14ac:dyDescent="0.25">
      <c r="D293" s="32" t="s">
        <v>26</v>
      </c>
      <c r="E293" s="32" t="s">
        <v>208</v>
      </c>
      <c r="F293" s="33" t="s">
        <v>200</v>
      </c>
      <c r="G293" s="34" t="s">
        <v>195</v>
      </c>
      <c r="H293" s="32">
        <v>2010</v>
      </c>
      <c r="I293" s="35" t="s">
        <v>155</v>
      </c>
      <c r="J293" s="35" t="s">
        <v>35</v>
      </c>
      <c r="K293" s="36">
        <f t="shared" si="195"/>
        <v>5.5833333333333346E-2</v>
      </c>
      <c r="L293" s="35" t="s">
        <v>156</v>
      </c>
      <c r="M293" s="37">
        <v>0.12</v>
      </c>
      <c r="N293" s="44">
        <f>ROUND(N292*0.7,2)</f>
        <v>0.04</v>
      </c>
      <c r="O293" s="39">
        <f t="shared" ref="O293:Y293" si="199">ROUND(O292*0.7,2)</f>
        <v>0.04</v>
      </c>
      <c r="P293" s="39">
        <f t="shared" si="199"/>
        <v>0.04</v>
      </c>
      <c r="Q293" s="39">
        <f t="shared" si="199"/>
        <v>0.04</v>
      </c>
      <c r="R293" s="39">
        <f t="shared" si="199"/>
        <v>0.04</v>
      </c>
      <c r="S293" s="39">
        <f t="shared" si="199"/>
        <v>0.05</v>
      </c>
      <c r="T293" s="39">
        <f t="shared" si="199"/>
        <v>0.08</v>
      </c>
      <c r="U293" s="39">
        <f t="shared" si="199"/>
        <v>0.13</v>
      </c>
      <c r="V293" s="39">
        <f t="shared" si="199"/>
        <v>0.08</v>
      </c>
      <c r="W293" s="39">
        <f t="shared" si="199"/>
        <v>0.05</v>
      </c>
      <c r="X293" s="39">
        <f t="shared" si="199"/>
        <v>0.04</v>
      </c>
      <c r="Y293" s="39">
        <f t="shared" si="199"/>
        <v>0.04</v>
      </c>
    </row>
    <row r="294" spans="4:25" ht="17.25" customHeight="1" x14ac:dyDescent="0.25">
      <c r="D294" s="32" t="s">
        <v>26</v>
      </c>
      <c r="E294" s="32" t="s">
        <v>208</v>
      </c>
      <c r="F294" s="33" t="s">
        <v>200</v>
      </c>
      <c r="G294" s="34" t="s">
        <v>195</v>
      </c>
      <c r="H294" s="32">
        <v>2010</v>
      </c>
      <c r="I294" s="35" t="s">
        <v>155</v>
      </c>
      <c r="J294" s="35" t="s">
        <v>35</v>
      </c>
      <c r="K294" s="36">
        <f t="shared" si="195"/>
        <v>1.9166666666666669E-2</v>
      </c>
      <c r="L294" s="35" t="s">
        <v>157</v>
      </c>
      <c r="M294" s="37">
        <v>0.75</v>
      </c>
      <c r="N294" s="44">
        <f>N292-N293</f>
        <v>1.0000000000000002E-2</v>
      </c>
      <c r="O294" s="39">
        <f t="shared" ref="O294:Y294" si="200">O292-O293</f>
        <v>1.0000000000000002E-2</v>
      </c>
      <c r="P294" s="39">
        <f t="shared" si="200"/>
        <v>1.0000000000000002E-2</v>
      </c>
      <c r="Q294" s="39">
        <f t="shared" si="200"/>
        <v>1.0000000000000002E-2</v>
      </c>
      <c r="R294" s="39">
        <f t="shared" si="200"/>
        <v>1.9999999999999997E-2</v>
      </c>
      <c r="S294" s="39">
        <f t="shared" si="200"/>
        <v>2.0000000000000004E-2</v>
      </c>
      <c r="T294" s="39">
        <f t="shared" si="200"/>
        <v>0.03</v>
      </c>
      <c r="U294" s="39">
        <f t="shared" si="200"/>
        <v>4.9999999999999989E-2</v>
      </c>
      <c r="V294" s="39">
        <f t="shared" si="200"/>
        <v>0.03</v>
      </c>
      <c r="W294" s="39">
        <f t="shared" si="200"/>
        <v>2.0000000000000004E-2</v>
      </c>
      <c r="X294" s="39">
        <f t="shared" si="200"/>
        <v>1.0000000000000002E-2</v>
      </c>
      <c r="Y294" s="39">
        <f t="shared" si="200"/>
        <v>1.0000000000000002E-2</v>
      </c>
    </row>
    <row r="295" spans="4:25" ht="17.25" customHeight="1" x14ac:dyDescent="0.25">
      <c r="D295" s="32" t="s">
        <v>26</v>
      </c>
      <c r="E295" s="32" t="s">
        <v>208</v>
      </c>
      <c r="F295" s="33" t="s">
        <v>200</v>
      </c>
      <c r="G295" s="34" t="s">
        <v>195</v>
      </c>
      <c r="H295" s="32">
        <v>2010</v>
      </c>
      <c r="I295" s="35" t="s">
        <v>155</v>
      </c>
      <c r="J295" s="35" t="s">
        <v>35</v>
      </c>
      <c r="K295" s="36">
        <f t="shared" si="195"/>
        <v>7.5000000000000011E-2</v>
      </c>
      <c r="L295" s="35" t="s">
        <v>55</v>
      </c>
      <c r="M295" s="37">
        <f>ROUND(30%*15,1)</f>
        <v>4.5</v>
      </c>
      <c r="N295" s="44">
        <f>SUM(N293:N294)</f>
        <v>0.05</v>
      </c>
      <c r="O295" s="39">
        <f t="shared" ref="O295:Y295" si="201">SUM(O293:O294)</f>
        <v>0.05</v>
      </c>
      <c r="P295" s="39">
        <f t="shared" si="201"/>
        <v>0.05</v>
      </c>
      <c r="Q295" s="39">
        <f t="shared" si="201"/>
        <v>0.05</v>
      </c>
      <c r="R295" s="39">
        <f t="shared" si="201"/>
        <v>0.06</v>
      </c>
      <c r="S295" s="39">
        <f t="shared" si="201"/>
        <v>7.0000000000000007E-2</v>
      </c>
      <c r="T295" s="39">
        <f t="shared" si="201"/>
        <v>0.11</v>
      </c>
      <c r="U295" s="39">
        <f t="shared" si="201"/>
        <v>0.18</v>
      </c>
      <c r="V295" s="39">
        <f t="shared" si="201"/>
        <v>0.11</v>
      </c>
      <c r="W295" s="39">
        <f t="shared" si="201"/>
        <v>7.0000000000000007E-2</v>
      </c>
      <c r="X295" s="39">
        <f t="shared" si="201"/>
        <v>0.05</v>
      </c>
      <c r="Y295" s="39">
        <f t="shared" si="201"/>
        <v>0.05</v>
      </c>
    </row>
    <row r="296" spans="4:25" ht="17.25" customHeight="1" x14ac:dyDescent="0.25">
      <c r="D296" s="23" t="s">
        <v>26</v>
      </c>
      <c r="E296" s="23" t="s">
        <v>208</v>
      </c>
      <c r="F296" s="24" t="s">
        <v>200</v>
      </c>
      <c r="G296" s="25" t="s">
        <v>195</v>
      </c>
      <c r="H296" s="23">
        <v>2010</v>
      </c>
      <c r="I296" s="26" t="s">
        <v>158</v>
      </c>
      <c r="J296" s="26" t="s">
        <v>34</v>
      </c>
      <c r="K296" s="27">
        <f t="shared" si="195"/>
        <v>7.5000000000000011E-2</v>
      </c>
      <c r="L296" s="28" t="s">
        <v>28</v>
      </c>
      <c r="M296" s="29" t="s">
        <v>28</v>
      </c>
      <c r="N296" s="30">
        <v>0.05</v>
      </c>
      <c r="O296" s="31">
        <v>0.05</v>
      </c>
      <c r="P296" s="31">
        <v>0.05</v>
      </c>
      <c r="Q296" s="31">
        <v>0.05</v>
      </c>
      <c r="R296" s="31">
        <v>0.06</v>
      </c>
      <c r="S296" s="31">
        <v>7.0000000000000007E-2</v>
      </c>
      <c r="T296" s="31">
        <v>0.11</v>
      </c>
      <c r="U296" s="31">
        <v>0.18</v>
      </c>
      <c r="V296" s="31">
        <v>0.11</v>
      </c>
      <c r="W296" s="31">
        <v>7.0000000000000007E-2</v>
      </c>
      <c r="X296" s="31">
        <v>0.05</v>
      </c>
      <c r="Y296" s="31">
        <v>0.05</v>
      </c>
    </row>
    <row r="297" spans="4:25" ht="17.25" customHeight="1" x14ac:dyDescent="0.25">
      <c r="D297" s="32" t="s">
        <v>26</v>
      </c>
      <c r="E297" s="32" t="s">
        <v>208</v>
      </c>
      <c r="F297" s="33" t="s">
        <v>200</v>
      </c>
      <c r="G297" s="34" t="s">
        <v>195</v>
      </c>
      <c r="H297" s="32">
        <v>2010</v>
      </c>
      <c r="I297" s="35" t="s">
        <v>158</v>
      </c>
      <c r="J297" s="35" t="s">
        <v>35</v>
      </c>
      <c r="K297" s="36">
        <f t="shared" si="195"/>
        <v>5.5833333333333346E-2</v>
      </c>
      <c r="L297" s="35" t="s">
        <v>156</v>
      </c>
      <c r="M297" s="37">
        <v>0.12</v>
      </c>
      <c r="N297" s="44">
        <f>ROUND(N296*0.7,2)</f>
        <v>0.04</v>
      </c>
      <c r="O297" s="39">
        <f t="shared" ref="O297:Y297" si="202">ROUND(O296*0.7,2)</f>
        <v>0.04</v>
      </c>
      <c r="P297" s="39">
        <f t="shared" si="202"/>
        <v>0.04</v>
      </c>
      <c r="Q297" s="39">
        <f t="shared" si="202"/>
        <v>0.04</v>
      </c>
      <c r="R297" s="39">
        <f t="shared" si="202"/>
        <v>0.04</v>
      </c>
      <c r="S297" s="39">
        <f t="shared" si="202"/>
        <v>0.05</v>
      </c>
      <c r="T297" s="39">
        <f t="shared" si="202"/>
        <v>0.08</v>
      </c>
      <c r="U297" s="39">
        <f t="shared" si="202"/>
        <v>0.13</v>
      </c>
      <c r="V297" s="39">
        <f t="shared" si="202"/>
        <v>0.08</v>
      </c>
      <c r="W297" s="39">
        <f t="shared" si="202"/>
        <v>0.05</v>
      </c>
      <c r="X297" s="39">
        <f t="shared" si="202"/>
        <v>0.04</v>
      </c>
      <c r="Y297" s="39">
        <f t="shared" si="202"/>
        <v>0.04</v>
      </c>
    </row>
    <row r="298" spans="4:25" ht="17.25" customHeight="1" x14ac:dyDescent="0.25">
      <c r="D298" s="32" t="s">
        <v>26</v>
      </c>
      <c r="E298" s="32" t="s">
        <v>208</v>
      </c>
      <c r="F298" s="33" t="s">
        <v>200</v>
      </c>
      <c r="G298" s="34" t="s">
        <v>195</v>
      </c>
      <c r="H298" s="32">
        <v>2010</v>
      </c>
      <c r="I298" s="35" t="s">
        <v>158</v>
      </c>
      <c r="J298" s="35" t="s">
        <v>35</v>
      </c>
      <c r="K298" s="36">
        <f t="shared" si="195"/>
        <v>1.9166666666666669E-2</v>
      </c>
      <c r="L298" s="35" t="s">
        <v>157</v>
      </c>
      <c r="M298" s="37">
        <v>0.75</v>
      </c>
      <c r="N298" s="44">
        <f>N296-N297</f>
        <v>1.0000000000000002E-2</v>
      </c>
      <c r="O298" s="39">
        <f t="shared" ref="O298:Y298" si="203">O296-O297</f>
        <v>1.0000000000000002E-2</v>
      </c>
      <c r="P298" s="39">
        <f t="shared" si="203"/>
        <v>1.0000000000000002E-2</v>
      </c>
      <c r="Q298" s="39">
        <f t="shared" si="203"/>
        <v>1.0000000000000002E-2</v>
      </c>
      <c r="R298" s="39">
        <f t="shared" si="203"/>
        <v>1.9999999999999997E-2</v>
      </c>
      <c r="S298" s="39">
        <f t="shared" si="203"/>
        <v>2.0000000000000004E-2</v>
      </c>
      <c r="T298" s="39">
        <f t="shared" si="203"/>
        <v>0.03</v>
      </c>
      <c r="U298" s="39">
        <f t="shared" si="203"/>
        <v>4.9999999999999989E-2</v>
      </c>
      <c r="V298" s="39">
        <f t="shared" si="203"/>
        <v>0.03</v>
      </c>
      <c r="W298" s="39">
        <f t="shared" si="203"/>
        <v>2.0000000000000004E-2</v>
      </c>
      <c r="X298" s="39">
        <f t="shared" si="203"/>
        <v>1.0000000000000002E-2</v>
      </c>
      <c r="Y298" s="39">
        <f t="shared" si="203"/>
        <v>1.0000000000000002E-2</v>
      </c>
    </row>
    <row r="299" spans="4:25" ht="17.25" customHeight="1" x14ac:dyDescent="0.25">
      <c r="D299" s="32" t="s">
        <v>26</v>
      </c>
      <c r="E299" s="32" t="s">
        <v>208</v>
      </c>
      <c r="F299" s="33" t="s">
        <v>200</v>
      </c>
      <c r="G299" s="34" t="s">
        <v>195</v>
      </c>
      <c r="H299" s="32">
        <v>2010</v>
      </c>
      <c r="I299" s="35" t="s">
        <v>158</v>
      </c>
      <c r="J299" s="35" t="s">
        <v>35</v>
      </c>
      <c r="K299" s="36">
        <f t="shared" si="195"/>
        <v>7.5000000000000011E-2</v>
      </c>
      <c r="L299" s="35" t="s">
        <v>55</v>
      </c>
      <c r="M299" s="37">
        <f>ROUND(10%*30,1)</f>
        <v>3</v>
      </c>
      <c r="N299" s="44">
        <f>SUM(N297:N298)</f>
        <v>0.05</v>
      </c>
      <c r="O299" s="39">
        <f t="shared" ref="O299:Y299" si="204">SUM(O297:O298)</f>
        <v>0.05</v>
      </c>
      <c r="P299" s="39">
        <f t="shared" si="204"/>
        <v>0.05</v>
      </c>
      <c r="Q299" s="39">
        <f t="shared" si="204"/>
        <v>0.05</v>
      </c>
      <c r="R299" s="39">
        <f t="shared" si="204"/>
        <v>0.06</v>
      </c>
      <c r="S299" s="39">
        <f t="shared" si="204"/>
        <v>7.0000000000000007E-2</v>
      </c>
      <c r="T299" s="39">
        <f t="shared" si="204"/>
        <v>0.11</v>
      </c>
      <c r="U299" s="39">
        <f t="shared" si="204"/>
        <v>0.18</v>
      </c>
      <c r="V299" s="39">
        <f t="shared" si="204"/>
        <v>0.11</v>
      </c>
      <c r="W299" s="39">
        <f t="shared" si="204"/>
        <v>7.0000000000000007E-2</v>
      </c>
      <c r="X299" s="39">
        <f t="shared" si="204"/>
        <v>0.05</v>
      </c>
      <c r="Y299" s="39">
        <f t="shared" si="204"/>
        <v>0.05</v>
      </c>
    </row>
    <row r="300" spans="4:25" ht="17.25" customHeight="1" x14ac:dyDescent="0.25">
      <c r="D300" s="23" t="s">
        <v>26</v>
      </c>
      <c r="E300" s="23" t="s">
        <v>208</v>
      </c>
      <c r="F300" s="24" t="s">
        <v>199</v>
      </c>
      <c r="G300" s="25" t="s">
        <v>201</v>
      </c>
      <c r="H300" s="23">
        <v>2100</v>
      </c>
      <c r="I300" s="26" t="s">
        <v>129</v>
      </c>
      <c r="J300" s="26" t="s">
        <v>34</v>
      </c>
      <c r="K300" s="27">
        <f t="shared" si="195"/>
        <v>0.84999999999999976</v>
      </c>
      <c r="L300" s="28" t="s">
        <v>28</v>
      </c>
      <c r="M300" s="29" t="s">
        <v>28</v>
      </c>
      <c r="N300" s="42">
        <f>1-N304</f>
        <v>0.85</v>
      </c>
      <c r="O300" s="43">
        <f t="shared" ref="O300:Y300" si="205">1-O304</f>
        <v>0.85</v>
      </c>
      <c r="P300" s="43">
        <f t="shared" si="205"/>
        <v>0.85</v>
      </c>
      <c r="Q300" s="43">
        <f t="shared" si="205"/>
        <v>0.85</v>
      </c>
      <c r="R300" s="43">
        <f t="shared" si="205"/>
        <v>0.85</v>
      </c>
      <c r="S300" s="43">
        <f t="shared" si="205"/>
        <v>0.85</v>
      </c>
      <c r="T300" s="43">
        <f t="shared" si="205"/>
        <v>0.85</v>
      </c>
      <c r="U300" s="43">
        <f t="shared" si="205"/>
        <v>0.85</v>
      </c>
      <c r="V300" s="43">
        <f t="shared" si="205"/>
        <v>0.85</v>
      </c>
      <c r="W300" s="43">
        <f t="shared" si="205"/>
        <v>0.85</v>
      </c>
      <c r="X300" s="43">
        <f t="shared" si="205"/>
        <v>0.85</v>
      </c>
      <c r="Y300" s="43">
        <f t="shared" si="205"/>
        <v>0.85</v>
      </c>
    </row>
    <row r="301" spans="4:25" ht="17.25" customHeight="1" x14ac:dyDescent="0.25">
      <c r="D301" s="32" t="s">
        <v>26</v>
      </c>
      <c r="E301" s="32" t="s">
        <v>208</v>
      </c>
      <c r="F301" s="33" t="s">
        <v>199</v>
      </c>
      <c r="G301" s="34" t="s">
        <v>201</v>
      </c>
      <c r="H301" s="32">
        <v>2100</v>
      </c>
      <c r="I301" s="35" t="s">
        <v>129</v>
      </c>
      <c r="J301" s="35" t="s">
        <v>35</v>
      </c>
      <c r="K301" s="36">
        <f t="shared" si="195"/>
        <v>4.2999999999999991E-3</v>
      </c>
      <c r="L301" s="35" t="s">
        <v>36</v>
      </c>
      <c r="M301" s="37">
        <f>10*(5*6)/10^3</f>
        <v>0.3</v>
      </c>
      <c r="N301" s="38">
        <f>ROUND(0.5%*N300,4)</f>
        <v>4.3E-3</v>
      </c>
      <c r="O301" s="39">
        <f t="shared" ref="O301:Y301" si="206">ROUND(0.5%*O300,4)</f>
        <v>4.3E-3</v>
      </c>
      <c r="P301" s="39">
        <f t="shared" si="206"/>
        <v>4.3E-3</v>
      </c>
      <c r="Q301" s="39">
        <f t="shared" si="206"/>
        <v>4.3E-3</v>
      </c>
      <c r="R301" s="39">
        <f t="shared" si="206"/>
        <v>4.3E-3</v>
      </c>
      <c r="S301" s="39">
        <f t="shared" si="206"/>
        <v>4.3E-3</v>
      </c>
      <c r="T301" s="39">
        <f t="shared" si="206"/>
        <v>4.3E-3</v>
      </c>
      <c r="U301" s="39">
        <f t="shared" si="206"/>
        <v>4.3E-3</v>
      </c>
      <c r="V301" s="39">
        <f t="shared" si="206"/>
        <v>4.3E-3</v>
      </c>
      <c r="W301" s="39">
        <f t="shared" si="206"/>
        <v>4.3E-3</v>
      </c>
      <c r="X301" s="39">
        <f t="shared" si="206"/>
        <v>4.3E-3</v>
      </c>
      <c r="Y301" s="39">
        <f t="shared" si="206"/>
        <v>4.3E-3</v>
      </c>
    </row>
    <row r="302" spans="4:25" ht="17.25" customHeight="1" x14ac:dyDescent="0.25">
      <c r="D302" s="32" t="s">
        <v>26</v>
      </c>
      <c r="E302" s="32" t="s">
        <v>208</v>
      </c>
      <c r="F302" s="33" t="s">
        <v>199</v>
      </c>
      <c r="G302" s="34" t="s">
        <v>201</v>
      </c>
      <c r="H302" s="32">
        <v>2100</v>
      </c>
      <c r="I302" s="35" t="s">
        <v>129</v>
      </c>
      <c r="J302" s="35" t="s">
        <v>35</v>
      </c>
      <c r="K302" s="36">
        <f t="shared" si="195"/>
        <v>0.49416666666666659</v>
      </c>
      <c r="L302" s="35" t="s">
        <v>37</v>
      </c>
      <c r="M302" s="37">
        <v>6</v>
      </c>
      <c r="N302" s="40">
        <f>ROUND($N$42*N300,2)</f>
        <v>0.17</v>
      </c>
      <c r="O302" s="41">
        <f>ROUND($O$42*O300,2)</f>
        <v>0.26</v>
      </c>
      <c r="P302" s="41">
        <f>ROUND($P$42*P300,2)</f>
        <v>0.34</v>
      </c>
      <c r="Q302" s="41">
        <f>ROUND($Q$42*Q300,2)</f>
        <v>0.43</v>
      </c>
      <c r="R302" s="41">
        <f>ROUND($R$42*R300,2)</f>
        <v>0.6</v>
      </c>
      <c r="S302" s="41">
        <f>ROUND($S$42*S300,2)</f>
        <v>0.68</v>
      </c>
      <c r="T302" s="41">
        <f>ROUND($T$42*T300,2)</f>
        <v>0.77</v>
      </c>
      <c r="U302" s="41">
        <f>ROUND($U$42*U300,2)</f>
        <v>0.77</v>
      </c>
      <c r="V302" s="41">
        <f>ROUND($V$42*V300,2)</f>
        <v>0.77</v>
      </c>
      <c r="W302" s="41">
        <f>ROUND(W54*W300,2)</f>
        <v>0.38</v>
      </c>
      <c r="X302" s="41">
        <f>ROUND(X54*X300,2)</f>
        <v>0.37</v>
      </c>
      <c r="Y302" s="41">
        <f>ROUND(Y54*Y300,2)</f>
        <v>0.39</v>
      </c>
    </row>
    <row r="303" spans="4:25" ht="17.25" customHeight="1" x14ac:dyDescent="0.25">
      <c r="D303" s="32" t="s">
        <v>26</v>
      </c>
      <c r="E303" s="32" t="s">
        <v>208</v>
      </c>
      <c r="F303" s="33" t="s">
        <v>199</v>
      </c>
      <c r="G303" s="34" t="s">
        <v>201</v>
      </c>
      <c r="H303" s="32">
        <v>2100</v>
      </c>
      <c r="I303" s="35" t="s">
        <v>129</v>
      </c>
      <c r="J303" s="35" t="s">
        <v>35</v>
      </c>
      <c r="K303" s="36">
        <f t="shared" si="195"/>
        <v>0.35153333333333325</v>
      </c>
      <c r="L303" s="35" t="s">
        <v>38</v>
      </c>
      <c r="M303" s="37">
        <v>6</v>
      </c>
      <c r="N303" s="40">
        <f>N300-SUM(N301:N302)</f>
        <v>0.67569999999999997</v>
      </c>
      <c r="O303" s="41">
        <f t="shared" ref="O303" si="207">O300-SUM(O301:O302)</f>
        <v>0.58569999999999989</v>
      </c>
      <c r="P303" s="41">
        <f t="shared" ref="P303:Y303" si="208">P300-SUM(P301:P302)</f>
        <v>0.50569999999999993</v>
      </c>
      <c r="Q303" s="41">
        <f t="shared" si="208"/>
        <v>0.41569999999999996</v>
      </c>
      <c r="R303" s="41">
        <f t="shared" si="208"/>
        <v>0.24570000000000003</v>
      </c>
      <c r="S303" s="41">
        <f t="shared" si="208"/>
        <v>0.16569999999999996</v>
      </c>
      <c r="T303" s="41">
        <f t="shared" si="208"/>
        <v>7.569999999999999E-2</v>
      </c>
      <c r="U303" s="41">
        <f t="shared" si="208"/>
        <v>7.569999999999999E-2</v>
      </c>
      <c r="V303" s="41">
        <f t="shared" si="208"/>
        <v>7.569999999999999E-2</v>
      </c>
      <c r="W303" s="41">
        <f t="shared" si="208"/>
        <v>0.46569999999999995</v>
      </c>
      <c r="X303" s="41">
        <f t="shared" si="208"/>
        <v>0.47569999999999996</v>
      </c>
      <c r="Y303" s="41">
        <f t="shared" si="208"/>
        <v>0.45569999999999994</v>
      </c>
    </row>
    <row r="304" spans="4:25" ht="17.25" customHeight="1" x14ac:dyDescent="0.25">
      <c r="D304" s="23" t="s">
        <v>26</v>
      </c>
      <c r="E304" s="23" t="s">
        <v>208</v>
      </c>
      <c r="F304" s="24" t="s">
        <v>202</v>
      </c>
      <c r="G304" s="25" t="s">
        <v>201</v>
      </c>
      <c r="H304" s="23">
        <v>2100</v>
      </c>
      <c r="I304" s="26" t="s">
        <v>63</v>
      </c>
      <c r="J304" s="26" t="s">
        <v>34</v>
      </c>
      <c r="K304" s="27">
        <f>IFERROR(AVERAGE(N304:Y304),"n/a")</f>
        <v>0.14999999999999997</v>
      </c>
      <c r="L304" s="28" t="s">
        <v>28</v>
      </c>
      <c r="M304" s="29" t="s">
        <v>28</v>
      </c>
      <c r="N304" s="30">
        <v>0.15</v>
      </c>
      <c r="O304" s="31">
        <v>0.15</v>
      </c>
      <c r="P304" s="31">
        <v>0.15</v>
      </c>
      <c r="Q304" s="31">
        <v>0.15</v>
      </c>
      <c r="R304" s="31">
        <v>0.15</v>
      </c>
      <c r="S304" s="31">
        <v>0.15</v>
      </c>
      <c r="T304" s="31">
        <v>0.15</v>
      </c>
      <c r="U304" s="31">
        <v>0.15</v>
      </c>
      <c r="V304" s="31">
        <v>0.15</v>
      </c>
      <c r="W304" s="31">
        <v>0.15</v>
      </c>
      <c r="X304" s="31">
        <v>0.15</v>
      </c>
      <c r="Y304" s="31">
        <v>0.15</v>
      </c>
    </row>
    <row r="305" spans="4:25" ht="17.25" customHeight="1" x14ac:dyDescent="0.25">
      <c r="D305" s="32" t="s">
        <v>26</v>
      </c>
      <c r="E305" s="32" t="s">
        <v>208</v>
      </c>
      <c r="F305" s="33" t="s">
        <v>202</v>
      </c>
      <c r="G305" s="34" t="s">
        <v>201</v>
      </c>
      <c r="H305" s="32">
        <v>2100</v>
      </c>
      <c r="I305" s="35" t="s">
        <v>63</v>
      </c>
      <c r="J305" s="35" t="s">
        <v>35</v>
      </c>
      <c r="K305" s="36">
        <f>IFERROR(AVERAGE(N305:Y305),"n/a")</f>
        <v>0.14999999999999997</v>
      </c>
      <c r="L305" s="35" t="s">
        <v>65</v>
      </c>
      <c r="M305" s="37">
        <v>0.52462334039425962</v>
      </c>
      <c r="N305" s="44">
        <f t="shared" ref="N305:Y306" si="209">N304</f>
        <v>0.15</v>
      </c>
      <c r="O305" s="39">
        <f t="shared" si="209"/>
        <v>0.15</v>
      </c>
      <c r="P305" s="39">
        <f t="shared" si="209"/>
        <v>0.15</v>
      </c>
      <c r="Q305" s="39">
        <f t="shared" si="209"/>
        <v>0.15</v>
      </c>
      <c r="R305" s="39">
        <f t="shared" si="209"/>
        <v>0.15</v>
      </c>
      <c r="S305" s="39">
        <f t="shared" si="209"/>
        <v>0.15</v>
      </c>
      <c r="T305" s="39">
        <f t="shared" si="209"/>
        <v>0.15</v>
      </c>
      <c r="U305" s="39">
        <f t="shared" si="209"/>
        <v>0.15</v>
      </c>
      <c r="V305" s="39">
        <f t="shared" si="209"/>
        <v>0.15</v>
      </c>
      <c r="W305" s="39">
        <f t="shared" si="209"/>
        <v>0.15</v>
      </c>
      <c r="X305" s="39">
        <f t="shared" si="209"/>
        <v>0.15</v>
      </c>
      <c r="Y305" s="39">
        <f t="shared" si="209"/>
        <v>0.15</v>
      </c>
    </row>
    <row r="306" spans="4:25" ht="17.25" customHeight="1" x14ac:dyDescent="0.25">
      <c r="D306" s="32" t="s">
        <v>26</v>
      </c>
      <c r="E306" s="32" t="s">
        <v>208</v>
      </c>
      <c r="F306" s="33" t="s">
        <v>202</v>
      </c>
      <c r="G306" s="34" t="s">
        <v>201</v>
      </c>
      <c r="H306" s="32">
        <v>2100</v>
      </c>
      <c r="I306" s="35" t="s">
        <v>63</v>
      </c>
      <c r="J306" s="35" t="s">
        <v>35</v>
      </c>
      <c r="K306" s="36">
        <f>IFERROR(AVERAGE(N306:Y306),"n/a")</f>
        <v>0.14999999999999997</v>
      </c>
      <c r="L306" s="35" t="s">
        <v>55</v>
      </c>
      <c r="M306" s="37">
        <v>1.1693651261422116</v>
      </c>
      <c r="N306" s="44">
        <f>N305</f>
        <v>0.15</v>
      </c>
      <c r="O306" s="39">
        <f t="shared" si="209"/>
        <v>0.15</v>
      </c>
      <c r="P306" s="39">
        <f t="shared" si="209"/>
        <v>0.15</v>
      </c>
      <c r="Q306" s="39">
        <f t="shared" si="209"/>
        <v>0.15</v>
      </c>
      <c r="R306" s="39">
        <f t="shared" si="209"/>
        <v>0.15</v>
      </c>
      <c r="S306" s="39">
        <f t="shared" si="209"/>
        <v>0.15</v>
      </c>
      <c r="T306" s="39">
        <f t="shared" si="209"/>
        <v>0.15</v>
      </c>
      <c r="U306" s="39">
        <f t="shared" si="209"/>
        <v>0.15</v>
      </c>
      <c r="V306" s="39">
        <f t="shared" si="209"/>
        <v>0.15</v>
      </c>
      <c r="W306" s="39">
        <f t="shared" si="209"/>
        <v>0.15</v>
      </c>
      <c r="X306" s="39">
        <f t="shared" si="209"/>
        <v>0.15</v>
      </c>
      <c r="Y306" s="39">
        <f t="shared" si="209"/>
        <v>0.15</v>
      </c>
    </row>
    <row r="307" spans="4:25" ht="17.25" customHeight="1" x14ac:dyDescent="0.25">
      <c r="D307" s="23" t="s">
        <v>26</v>
      </c>
      <c r="E307" s="23" t="s">
        <v>208</v>
      </c>
      <c r="F307" s="24" t="s">
        <v>203</v>
      </c>
      <c r="G307" s="25" t="s">
        <v>201</v>
      </c>
      <c r="H307" s="23">
        <v>2100</v>
      </c>
      <c r="I307" s="26" t="s">
        <v>204</v>
      </c>
      <c r="J307" s="26" t="s">
        <v>34</v>
      </c>
      <c r="K307" s="27">
        <f t="shared" si="195"/>
        <v>4.9999999999999996E-2</v>
      </c>
      <c r="L307" s="28" t="s">
        <v>28</v>
      </c>
      <c r="M307" s="29" t="s">
        <v>28</v>
      </c>
      <c r="N307" s="30">
        <v>0.05</v>
      </c>
      <c r="O307" s="31">
        <v>0.05</v>
      </c>
      <c r="P307" s="31">
        <v>0.05</v>
      </c>
      <c r="Q307" s="31">
        <v>0.05</v>
      </c>
      <c r="R307" s="31">
        <v>0.05</v>
      </c>
      <c r="S307" s="31">
        <v>0.05</v>
      </c>
      <c r="T307" s="31">
        <v>0.05</v>
      </c>
      <c r="U307" s="31">
        <v>0.05</v>
      </c>
      <c r="V307" s="31">
        <v>0.05</v>
      </c>
      <c r="W307" s="31">
        <v>0.05</v>
      </c>
      <c r="X307" s="31">
        <v>0.05</v>
      </c>
      <c r="Y307" s="31">
        <v>0.05</v>
      </c>
    </row>
    <row r="308" spans="4:25" ht="17.25" customHeight="1" x14ac:dyDescent="0.25">
      <c r="D308" s="23" t="s">
        <v>26</v>
      </c>
      <c r="E308" s="23" t="s">
        <v>208</v>
      </c>
      <c r="F308" s="24" t="s">
        <v>205</v>
      </c>
      <c r="G308" s="25" t="s">
        <v>201</v>
      </c>
      <c r="H308" s="23">
        <v>2100</v>
      </c>
      <c r="I308" s="26" t="s">
        <v>206</v>
      </c>
      <c r="J308" s="26" t="s">
        <v>34</v>
      </c>
      <c r="K308" s="27">
        <f t="shared" si="195"/>
        <v>0.59999999999999987</v>
      </c>
      <c r="L308" s="28" t="s">
        <v>28</v>
      </c>
      <c r="M308" s="29" t="s">
        <v>28</v>
      </c>
      <c r="N308" s="30">
        <v>0.6</v>
      </c>
      <c r="O308" s="31">
        <v>0.6</v>
      </c>
      <c r="P308" s="31">
        <v>0.6</v>
      </c>
      <c r="Q308" s="31">
        <v>0.6</v>
      </c>
      <c r="R308" s="31">
        <v>0.6</v>
      </c>
      <c r="S308" s="31">
        <v>0.6</v>
      </c>
      <c r="T308" s="31">
        <v>0.6</v>
      </c>
      <c r="U308" s="31">
        <v>0.6</v>
      </c>
      <c r="V308" s="31">
        <v>0.6</v>
      </c>
      <c r="W308" s="31">
        <v>0.6</v>
      </c>
      <c r="X308" s="31">
        <v>0.6</v>
      </c>
      <c r="Y308" s="31">
        <v>0.6</v>
      </c>
    </row>
    <row r="309" spans="4:25" ht="17.25" customHeight="1" x14ac:dyDescent="0.25">
      <c r="D309" s="32" t="s">
        <v>26</v>
      </c>
      <c r="E309" s="32" t="s">
        <v>208</v>
      </c>
      <c r="F309" s="33" t="s">
        <v>205</v>
      </c>
      <c r="G309" s="34" t="s">
        <v>201</v>
      </c>
      <c r="H309" s="32">
        <v>2100</v>
      </c>
      <c r="I309" s="35" t="s">
        <v>206</v>
      </c>
      <c r="J309" s="35" t="s">
        <v>35</v>
      </c>
      <c r="K309" s="36">
        <f t="shared" si="195"/>
        <v>0.59999999999999987</v>
      </c>
      <c r="L309" s="85" t="s">
        <v>54</v>
      </c>
      <c r="M309" s="37">
        <v>2.5</v>
      </c>
      <c r="N309" s="146">
        <f>N308</f>
        <v>0.6</v>
      </c>
      <c r="O309" s="147">
        <f t="shared" ref="O309:Y309" si="210">O308</f>
        <v>0.6</v>
      </c>
      <c r="P309" s="147">
        <f t="shared" si="210"/>
        <v>0.6</v>
      </c>
      <c r="Q309" s="147">
        <f t="shared" si="210"/>
        <v>0.6</v>
      </c>
      <c r="R309" s="147">
        <f t="shared" si="210"/>
        <v>0.6</v>
      </c>
      <c r="S309" s="147">
        <f t="shared" si="210"/>
        <v>0.6</v>
      </c>
      <c r="T309" s="147">
        <f t="shared" si="210"/>
        <v>0.6</v>
      </c>
      <c r="U309" s="147">
        <f t="shared" si="210"/>
        <v>0.6</v>
      </c>
      <c r="V309" s="147">
        <f t="shared" si="210"/>
        <v>0.6</v>
      </c>
      <c r="W309" s="147">
        <f t="shared" si="210"/>
        <v>0.6</v>
      </c>
      <c r="X309" s="147">
        <f t="shared" si="210"/>
        <v>0.6</v>
      </c>
      <c r="Y309" s="147">
        <f t="shared" si="210"/>
        <v>0.6</v>
      </c>
    </row>
    <row r="310" spans="4:25" ht="17.25" customHeight="1" x14ac:dyDescent="0.25">
      <c r="D310" s="32" t="s">
        <v>26</v>
      </c>
      <c r="E310" s="32" t="s">
        <v>208</v>
      </c>
      <c r="F310" s="33" t="s">
        <v>205</v>
      </c>
      <c r="G310" s="34" t="s">
        <v>201</v>
      </c>
      <c r="H310" s="32">
        <v>2100</v>
      </c>
      <c r="I310" s="35" t="s">
        <v>206</v>
      </c>
      <c r="J310" s="35" t="s">
        <v>35</v>
      </c>
      <c r="K310" s="36">
        <f>IFERROR(AVERAGE(N310:Y310),"n/a")</f>
        <v>0.14999999999999997</v>
      </c>
      <c r="L310" s="35" t="s">
        <v>55</v>
      </c>
      <c r="M310" s="37">
        <f>ROUND(0.5%*230,1)</f>
        <v>1.2</v>
      </c>
      <c r="N310" s="146">
        <f>N311</f>
        <v>0.15</v>
      </c>
      <c r="O310" s="147">
        <f t="shared" ref="O310:Y310" si="211">O311</f>
        <v>0.15</v>
      </c>
      <c r="P310" s="147">
        <f t="shared" si="211"/>
        <v>0.15</v>
      </c>
      <c r="Q310" s="147">
        <f t="shared" si="211"/>
        <v>0.15</v>
      </c>
      <c r="R310" s="147">
        <f t="shared" si="211"/>
        <v>0.15</v>
      </c>
      <c r="S310" s="147">
        <f t="shared" si="211"/>
        <v>0.15</v>
      </c>
      <c r="T310" s="147">
        <f t="shared" si="211"/>
        <v>0.15</v>
      </c>
      <c r="U310" s="147">
        <f t="shared" si="211"/>
        <v>0.15</v>
      </c>
      <c r="V310" s="147">
        <f t="shared" si="211"/>
        <v>0.15</v>
      </c>
      <c r="W310" s="147">
        <f t="shared" si="211"/>
        <v>0.15</v>
      </c>
      <c r="X310" s="147">
        <f t="shared" si="211"/>
        <v>0.15</v>
      </c>
      <c r="Y310" s="147">
        <f t="shared" si="211"/>
        <v>0.15</v>
      </c>
    </row>
    <row r="311" spans="4:25" ht="17.25" customHeight="1" x14ac:dyDescent="0.25">
      <c r="D311" s="32" t="s">
        <v>26</v>
      </c>
      <c r="E311" s="32" t="s">
        <v>208</v>
      </c>
      <c r="F311" s="33" t="s">
        <v>205</v>
      </c>
      <c r="G311" s="34" t="s">
        <v>201</v>
      </c>
      <c r="H311" s="32">
        <v>2100</v>
      </c>
      <c r="I311" s="35" t="s">
        <v>206</v>
      </c>
      <c r="J311" s="35" t="s">
        <v>35</v>
      </c>
      <c r="K311" s="36">
        <f>IFERROR(AVERAGE(N311:Y311),"n/a")</f>
        <v>0.14999999999999997</v>
      </c>
      <c r="L311" s="35" t="s">
        <v>51</v>
      </c>
      <c r="M311" s="37">
        <v>1.5</v>
      </c>
      <c r="N311" s="146">
        <f>ROUND(25%*N308,2)</f>
        <v>0.15</v>
      </c>
      <c r="O311" s="147">
        <f t="shared" ref="O311:Y311" si="212">ROUND(25%*O308,2)</f>
        <v>0.15</v>
      </c>
      <c r="P311" s="147">
        <f t="shared" si="212"/>
        <v>0.15</v>
      </c>
      <c r="Q311" s="147">
        <f t="shared" si="212"/>
        <v>0.15</v>
      </c>
      <c r="R311" s="147">
        <f t="shared" si="212"/>
        <v>0.15</v>
      </c>
      <c r="S311" s="147">
        <f t="shared" si="212"/>
        <v>0.15</v>
      </c>
      <c r="T311" s="147">
        <f t="shared" si="212"/>
        <v>0.15</v>
      </c>
      <c r="U311" s="147">
        <f t="shared" si="212"/>
        <v>0.15</v>
      </c>
      <c r="V311" s="147">
        <f t="shared" si="212"/>
        <v>0.15</v>
      </c>
      <c r="W311" s="147">
        <f t="shared" si="212"/>
        <v>0.15</v>
      </c>
      <c r="X311" s="147">
        <f t="shared" si="212"/>
        <v>0.15</v>
      </c>
      <c r="Y311" s="147">
        <f t="shared" si="212"/>
        <v>0.15</v>
      </c>
    </row>
    <row r="312" spans="4:25" ht="17.25" customHeight="1" x14ac:dyDescent="0.25">
      <c r="D312" s="32" t="s">
        <v>26</v>
      </c>
      <c r="E312" s="32" t="s">
        <v>208</v>
      </c>
      <c r="F312" s="33" t="s">
        <v>205</v>
      </c>
      <c r="G312" s="34" t="s">
        <v>201</v>
      </c>
      <c r="H312" s="32">
        <v>2100</v>
      </c>
      <c r="I312" s="35" t="s">
        <v>206</v>
      </c>
      <c r="J312" s="35" t="s">
        <v>35</v>
      </c>
      <c r="K312" s="36">
        <f t="shared" si="195"/>
        <v>0.35999999999999993</v>
      </c>
      <c r="L312" s="35" t="s">
        <v>135</v>
      </c>
      <c r="M312" s="37">
        <v>0.9</v>
      </c>
      <c r="N312" s="148">
        <f>ROUND(60%*N308-N313,2)</f>
        <v>0.36</v>
      </c>
      <c r="O312" s="149">
        <f t="shared" ref="O312:Y312" si="213">ROUND(60%*O308-O313,2)</f>
        <v>0.36</v>
      </c>
      <c r="P312" s="149">
        <f t="shared" si="213"/>
        <v>0.36</v>
      </c>
      <c r="Q312" s="149">
        <f t="shared" si="213"/>
        <v>0.36</v>
      </c>
      <c r="R312" s="149">
        <f t="shared" si="213"/>
        <v>0.36</v>
      </c>
      <c r="S312" s="149">
        <f t="shared" si="213"/>
        <v>0.36</v>
      </c>
      <c r="T312" s="149">
        <f t="shared" si="213"/>
        <v>0.36</v>
      </c>
      <c r="U312" s="149">
        <f t="shared" si="213"/>
        <v>0.36</v>
      </c>
      <c r="V312" s="149">
        <f t="shared" si="213"/>
        <v>0.36</v>
      </c>
      <c r="W312" s="149">
        <f t="shared" si="213"/>
        <v>0.36</v>
      </c>
      <c r="X312" s="149">
        <f t="shared" si="213"/>
        <v>0.36</v>
      </c>
      <c r="Y312" s="149">
        <f t="shared" si="213"/>
        <v>0.36</v>
      </c>
    </row>
    <row r="313" spans="4:25" ht="17.25" customHeight="1" x14ac:dyDescent="0.25">
      <c r="D313" s="32" t="s">
        <v>26</v>
      </c>
      <c r="E313" s="32" t="s">
        <v>208</v>
      </c>
      <c r="F313" s="33" t="s">
        <v>205</v>
      </c>
      <c r="G313" s="34" t="s">
        <v>201</v>
      </c>
      <c r="H313" s="32">
        <v>2100</v>
      </c>
      <c r="I313" s="35" t="s">
        <v>206</v>
      </c>
      <c r="J313" s="35" t="s">
        <v>35</v>
      </c>
      <c r="K313" s="36">
        <f t="shared" si="195"/>
        <v>0</v>
      </c>
      <c r="L313" s="35" t="s">
        <v>136</v>
      </c>
      <c r="M313" s="37">
        <v>0.11</v>
      </c>
      <c r="N313" s="148">
        <f>ROUND($N$74/$N$72*N308*60%,2)</f>
        <v>0</v>
      </c>
      <c r="O313" s="149">
        <f>ROUND($O$74/$O$72*O308*60%,2)</f>
        <v>0</v>
      </c>
      <c r="P313" s="149">
        <f>ROUND($P$74/$P$72*P308*60%,2)</f>
        <v>0</v>
      </c>
      <c r="Q313" s="149">
        <f>ROUND($Q$74/$Q$72*Q308*60%,2)</f>
        <v>0</v>
      </c>
      <c r="R313" s="149">
        <f>ROUND($R$74/$R$72*R308*60%,2)</f>
        <v>0</v>
      </c>
      <c r="S313" s="149">
        <f>ROUND($S$74/$S$72*S308*60%,2)</f>
        <v>0</v>
      </c>
      <c r="T313" s="149">
        <f>ROUND($T$74/$T$72*T308*60%,2)</f>
        <v>0</v>
      </c>
      <c r="U313" s="149">
        <f>ROUND($U$74/$U$72*U308*60%,2)</f>
        <v>0</v>
      </c>
      <c r="V313" s="149">
        <f>ROUND($V$74/$V$72*V308*60%,2)</f>
        <v>0</v>
      </c>
      <c r="W313" s="149">
        <f>ROUND(W74/W72*W308*60%,2)</f>
        <v>0</v>
      </c>
      <c r="X313" s="149">
        <f>ROUND(X74/X72*X308*60%,2)</f>
        <v>0</v>
      </c>
      <c r="Y313" s="149">
        <f>ROUND(Y74/Y72*Y308*60%,2)</f>
        <v>0</v>
      </c>
    </row>
    <row r="314" spans="4:25" ht="17.25" customHeight="1" x14ac:dyDescent="0.25"/>
    <row r="315" spans="4:25" ht="17.25" customHeight="1" x14ac:dyDescent="0.25"/>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sheetData>
  <autoFilter ref="D2:M327" xr:uid="{00000000-0009-0000-0000-000002000000}"/>
  <pageMargins left="0.511811024" right="0.511811024" top="0.78740157499999996" bottom="0.78740157499999996" header="0.31496062000000002" footer="0.31496062000000002"/>
  <pageSetup paperSize="9" scale="17"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A7FC5-449E-4EA8-A07F-97EDEBF64DAC}">
  <sheetPr>
    <tabColor theme="3" tint="0.39997558519241921"/>
    <pageSetUpPr fitToPage="1"/>
  </sheetPr>
  <dimension ref="C1:AL327"/>
  <sheetViews>
    <sheetView showGridLines="0" topLeftCell="F1" zoomScale="55" zoomScaleNormal="55" workbookViewId="0">
      <pane ySplit="2" topLeftCell="A81" activePane="bottomLeft" state="frozen"/>
      <selection activeCell="N333" sqref="N333"/>
      <selection pane="bottomLeft" activeCell="N333" sqref="N333"/>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4" width="15.7109375" style="1" bestFit="1" customWidth="1"/>
    <col min="25" max="25" width="15.7109375" style="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210</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211</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211</v>
      </c>
      <c r="F4" s="18" t="s">
        <v>28</v>
      </c>
      <c r="G4" s="19" t="s">
        <v>30</v>
      </c>
      <c r="H4" s="17" t="s">
        <v>28</v>
      </c>
      <c r="I4" s="20" t="s">
        <v>28</v>
      </c>
      <c r="J4" s="20" t="s">
        <v>28</v>
      </c>
      <c r="K4" s="17" t="str">
        <f t="shared" ref="K4:K131"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211</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211</v>
      </c>
      <c r="F6" s="33" t="s">
        <v>31</v>
      </c>
      <c r="G6" s="34" t="s">
        <v>32</v>
      </c>
      <c r="H6" s="32">
        <v>-150</v>
      </c>
      <c r="I6" s="35" t="s">
        <v>33</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211</v>
      </c>
      <c r="F7" s="33" t="s">
        <v>31</v>
      </c>
      <c r="G7" s="34" t="s">
        <v>32</v>
      </c>
      <c r="H7" s="32">
        <v>-150</v>
      </c>
      <c r="I7" s="35" t="s">
        <v>33</v>
      </c>
      <c r="J7" s="35" t="s">
        <v>35</v>
      </c>
      <c r="K7" s="36">
        <f t="shared" si="0"/>
        <v>0.18250000000000002</v>
      </c>
      <c r="L7" s="35" t="s">
        <v>37</v>
      </c>
      <c r="M7" s="37">
        <v>8</v>
      </c>
      <c r="N7" s="40">
        <f>ROUND($N$42*N5,2)</f>
        <v>0.06</v>
      </c>
      <c r="O7" s="41">
        <f>ROUND($O$42*O5,2)</f>
        <v>0.09</v>
      </c>
      <c r="P7" s="41">
        <f>ROUND($P$42*P5,2)</f>
        <v>0.12</v>
      </c>
      <c r="Q7" s="41">
        <f>ROUND($Q$42*Q5,2)</f>
        <v>0.15</v>
      </c>
      <c r="R7" s="41">
        <f>ROUND($R$42*R5,2)</f>
        <v>0.21</v>
      </c>
      <c r="S7" s="41">
        <f>ROUND($S$42*S5,2)</f>
        <v>0.24</v>
      </c>
      <c r="T7" s="41">
        <f>ROUND($T$42*T5,2)</f>
        <v>0.27</v>
      </c>
      <c r="U7" s="41">
        <f>ROUND($U$42*U5,2)</f>
        <v>0.27</v>
      </c>
      <c r="V7" s="41">
        <f>ROUND($V$42*V5,2)</f>
        <v>0.27</v>
      </c>
      <c r="W7" s="41">
        <f>ROUND($W$42*W5,2)</f>
        <v>0.21</v>
      </c>
      <c r="X7" s="41">
        <f>ROUND($X$42*X5,2)</f>
        <v>0.18</v>
      </c>
      <c r="Y7" s="41">
        <f>ROUND($Y$42*Y5,2)</f>
        <v>0.12</v>
      </c>
    </row>
    <row r="8" spans="4:25" ht="17.25" customHeight="1" x14ac:dyDescent="0.25">
      <c r="D8" s="32" t="s">
        <v>26</v>
      </c>
      <c r="E8" s="32" t="s">
        <v>211</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211</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211</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211</v>
      </c>
      <c r="F11" s="24" t="s">
        <v>43</v>
      </c>
      <c r="G11" s="25" t="s">
        <v>32</v>
      </c>
      <c r="H11" s="23">
        <v>-80</v>
      </c>
      <c r="I11" s="26" t="s">
        <v>44</v>
      </c>
      <c r="J11" s="26" t="s">
        <v>34</v>
      </c>
      <c r="K11" s="27">
        <f t="shared" si="0"/>
        <v>0.99749999999999972</v>
      </c>
      <c r="L11" s="28" t="s">
        <v>28</v>
      </c>
      <c r="M11" s="29" t="s">
        <v>28</v>
      </c>
      <c r="N11" s="180">
        <f>(1-N13)*1.15</f>
        <v>1.0924999999999998</v>
      </c>
      <c r="O11" s="181">
        <f t="shared" ref="O11:Q11" si="4">(1-O13)*1.15</f>
        <v>1.0924999999999998</v>
      </c>
      <c r="P11" s="181">
        <f t="shared" si="4"/>
        <v>1.0924999999999998</v>
      </c>
      <c r="Q11" s="181">
        <f t="shared" si="4"/>
        <v>1.0924999999999998</v>
      </c>
      <c r="R11" s="43">
        <f t="shared" ref="R11:Y11" si="5">1-R13</f>
        <v>0.95</v>
      </c>
      <c r="S11" s="43">
        <f t="shared" si="5"/>
        <v>0.95</v>
      </c>
      <c r="T11" s="43">
        <f t="shared" si="5"/>
        <v>0.95</v>
      </c>
      <c r="U11" s="43">
        <f t="shared" si="5"/>
        <v>0.95</v>
      </c>
      <c r="V11" s="43">
        <f t="shared" si="5"/>
        <v>0.95</v>
      </c>
      <c r="W11" s="43">
        <f t="shared" si="5"/>
        <v>0.95</v>
      </c>
      <c r="X11" s="43">
        <f t="shared" si="5"/>
        <v>0.95</v>
      </c>
      <c r="Y11" s="43">
        <f t="shared" si="5"/>
        <v>0.95</v>
      </c>
    </row>
    <row r="12" spans="4:25" ht="17.25" customHeight="1" x14ac:dyDescent="0.25">
      <c r="D12" s="32" t="s">
        <v>26</v>
      </c>
      <c r="E12" s="32" t="s">
        <v>211</v>
      </c>
      <c r="F12" s="33" t="s">
        <v>43</v>
      </c>
      <c r="G12" s="34" t="s">
        <v>32</v>
      </c>
      <c r="H12" s="32">
        <v>-80</v>
      </c>
      <c r="I12" s="35" t="s">
        <v>44</v>
      </c>
      <c r="J12" s="35" t="s">
        <v>35</v>
      </c>
      <c r="K12" s="36">
        <f t="shared" si="0"/>
        <v>0.99749999999999972</v>
      </c>
      <c r="L12" s="35" t="s">
        <v>45</v>
      </c>
      <c r="M12" s="37">
        <v>2000</v>
      </c>
      <c r="N12" s="44">
        <f>N11</f>
        <v>1.0924999999999998</v>
      </c>
      <c r="O12" s="39">
        <f t="shared" ref="O12:Y12" si="6">O11</f>
        <v>1.0924999999999998</v>
      </c>
      <c r="P12" s="39">
        <f t="shared" si="6"/>
        <v>1.0924999999999998</v>
      </c>
      <c r="Q12" s="39">
        <f t="shared" si="6"/>
        <v>1.0924999999999998</v>
      </c>
      <c r="R12" s="39">
        <f t="shared" si="6"/>
        <v>0.95</v>
      </c>
      <c r="S12" s="39">
        <f t="shared" si="6"/>
        <v>0.95</v>
      </c>
      <c r="T12" s="39">
        <f t="shared" si="6"/>
        <v>0.95</v>
      </c>
      <c r="U12" s="39">
        <f t="shared" si="6"/>
        <v>0.95</v>
      </c>
      <c r="V12" s="39">
        <f t="shared" si="6"/>
        <v>0.95</v>
      </c>
      <c r="W12" s="39">
        <f t="shared" si="6"/>
        <v>0.95</v>
      </c>
      <c r="X12" s="39">
        <f t="shared" si="6"/>
        <v>0.95</v>
      </c>
      <c r="Y12" s="39">
        <f t="shared" si="6"/>
        <v>0.95</v>
      </c>
    </row>
    <row r="13" spans="4:25" ht="17.25" customHeight="1" x14ac:dyDescent="0.25">
      <c r="D13" s="23" t="s">
        <v>26</v>
      </c>
      <c r="E13" s="23" t="s">
        <v>211</v>
      </c>
      <c r="F13" s="24" t="s">
        <v>43</v>
      </c>
      <c r="G13" s="25" t="s">
        <v>32</v>
      </c>
      <c r="H13" s="23">
        <v>-80</v>
      </c>
      <c r="I13" s="26" t="s">
        <v>46</v>
      </c>
      <c r="J13" s="26" t="s">
        <v>34</v>
      </c>
      <c r="K13" s="27">
        <f t="shared" si="0"/>
        <v>4.9999999999999996E-2</v>
      </c>
      <c r="L13" s="28" t="s">
        <v>28</v>
      </c>
      <c r="M13" s="29" t="s">
        <v>28</v>
      </c>
      <c r="N13" s="30">
        <v>0.05</v>
      </c>
      <c r="O13" s="31">
        <v>0.05</v>
      </c>
      <c r="P13" s="31">
        <v>0.05</v>
      </c>
      <c r="Q13" s="31">
        <v>0.05</v>
      </c>
      <c r="R13" s="31">
        <v>0.05</v>
      </c>
      <c r="S13" s="31">
        <v>0.05</v>
      </c>
      <c r="T13" s="31">
        <v>0.05</v>
      </c>
      <c r="U13" s="31">
        <v>0.05</v>
      </c>
      <c r="V13" s="31">
        <v>0.05</v>
      </c>
      <c r="W13" s="31">
        <v>0.05</v>
      </c>
      <c r="X13" s="31">
        <v>0.05</v>
      </c>
      <c r="Y13" s="31">
        <v>0.05</v>
      </c>
    </row>
    <row r="14" spans="4:25" ht="17.25" customHeight="1" x14ac:dyDescent="0.25">
      <c r="D14" s="32" t="s">
        <v>26</v>
      </c>
      <c r="E14" s="32" t="s">
        <v>211</v>
      </c>
      <c r="F14" s="33" t="s">
        <v>43</v>
      </c>
      <c r="G14" s="34" t="s">
        <v>32</v>
      </c>
      <c r="H14" s="32">
        <v>-80</v>
      </c>
      <c r="I14" s="35" t="s">
        <v>46</v>
      </c>
      <c r="J14" s="35" t="s">
        <v>35</v>
      </c>
      <c r="K14" s="36">
        <f t="shared" si="0"/>
        <v>4.9999999999999996E-2</v>
      </c>
      <c r="L14" s="35" t="s">
        <v>45</v>
      </c>
      <c r="M14" s="37">
        <v>2000</v>
      </c>
      <c r="N14" s="44">
        <f>N13</f>
        <v>0.05</v>
      </c>
      <c r="O14" s="39">
        <f t="shared" ref="O14:Y14" si="7">O13</f>
        <v>0.05</v>
      </c>
      <c r="P14" s="39">
        <f t="shared" si="7"/>
        <v>0.05</v>
      </c>
      <c r="Q14" s="39">
        <f t="shared" si="7"/>
        <v>0.05</v>
      </c>
      <c r="R14" s="39">
        <f t="shared" si="7"/>
        <v>0.05</v>
      </c>
      <c r="S14" s="39">
        <f t="shared" si="7"/>
        <v>0.05</v>
      </c>
      <c r="T14" s="39">
        <f t="shared" si="7"/>
        <v>0.05</v>
      </c>
      <c r="U14" s="39">
        <f t="shared" si="7"/>
        <v>0.05</v>
      </c>
      <c r="V14" s="39">
        <f t="shared" si="7"/>
        <v>0.05</v>
      </c>
      <c r="W14" s="39">
        <f t="shared" si="7"/>
        <v>0.05</v>
      </c>
      <c r="X14" s="39">
        <f t="shared" si="7"/>
        <v>0.05</v>
      </c>
      <c r="Y14" s="39">
        <f t="shared" si="7"/>
        <v>0.05</v>
      </c>
    </row>
    <row r="15" spans="4:25" ht="17.25" customHeight="1" x14ac:dyDescent="0.25">
      <c r="D15" s="17" t="s">
        <v>26</v>
      </c>
      <c r="E15" s="17" t="s">
        <v>211</v>
      </c>
      <c r="F15" s="18" t="s">
        <v>28</v>
      </c>
      <c r="G15" s="19" t="s">
        <v>47</v>
      </c>
      <c r="H15" s="17" t="s">
        <v>28</v>
      </c>
      <c r="I15" s="20" t="s">
        <v>28</v>
      </c>
      <c r="J15" s="20" t="s">
        <v>28</v>
      </c>
      <c r="K15" s="17" t="str">
        <f t="shared" si="0"/>
        <v>n/a</v>
      </c>
      <c r="L15" s="20" t="s">
        <v>28</v>
      </c>
      <c r="M15" s="21" t="s">
        <v>28</v>
      </c>
      <c r="N15" s="22" t="s">
        <v>28</v>
      </c>
      <c r="O15" s="17" t="s">
        <v>28</v>
      </c>
      <c r="P15" s="17" t="s">
        <v>28</v>
      </c>
      <c r="Q15" s="17" t="s">
        <v>28</v>
      </c>
      <c r="R15" s="17" t="s">
        <v>28</v>
      </c>
      <c r="S15" s="17" t="s">
        <v>28</v>
      </c>
      <c r="T15" s="17" t="s">
        <v>28</v>
      </c>
      <c r="U15" s="17" t="s">
        <v>28</v>
      </c>
      <c r="V15" s="17" t="s">
        <v>28</v>
      </c>
      <c r="W15" s="17" t="s">
        <v>28</v>
      </c>
      <c r="X15" s="17" t="s">
        <v>28</v>
      </c>
      <c r="Y15" s="17" t="s">
        <v>28</v>
      </c>
    </row>
    <row r="16" spans="4:25" ht="17.25" customHeight="1" x14ac:dyDescent="0.25">
      <c r="D16" s="23" t="s">
        <v>26</v>
      </c>
      <c r="E16" s="23" t="s">
        <v>211</v>
      </c>
      <c r="F16" s="24" t="s">
        <v>48</v>
      </c>
      <c r="G16" s="25" t="s">
        <v>32</v>
      </c>
      <c r="H16" s="23">
        <v>-45</v>
      </c>
      <c r="I16" s="26" t="s">
        <v>49</v>
      </c>
      <c r="J16" s="26" t="s">
        <v>34</v>
      </c>
      <c r="K16" s="27">
        <f t="shared" si="0"/>
        <v>0.55000000000000004</v>
      </c>
      <c r="L16" s="28" t="s">
        <v>28</v>
      </c>
      <c r="M16" s="29" t="s">
        <v>28</v>
      </c>
      <c r="N16" s="30">
        <v>0.4</v>
      </c>
      <c r="O16" s="31">
        <v>0.49</v>
      </c>
      <c r="P16" s="31">
        <v>0.49</v>
      </c>
      <c r="Q16" s="31">
        <v>0.49</v>
      </c>
      <c r="R16" s="45">
        <v>0.55000000000000004</v>
      </c>
      <c r="S16" s="45">
        <v>0.64</v>
      </c>
      <c r="T16" s="45">
        <v>0.59</v>
      </c>
      <c r="U16" s="45">
        <v>0.67</v>
      </c>
      <c r="V16" s="45">
        <v>0.56999999999999995</v>
      </c>
      <c r="W16" s="45">
        <v>0.53</v>
      </c>
      <c r="X16" s="31">
        <v>0.59</v>
      </c>
      <c r="Y16" s="31">
        <v>0.59</v>
      </c>
    </row>
    <row r="17" spans="4:25" ht="17.25" customHeight="1" x14ac:dyDescent="0.25">
      <c r="D17" s="32" t="s">
        <v>26</v>
      </c>
      <c r="E17" s="32" t="s">
        <v>211</v>
      </c>
      <c r="F17" s="33" t="s">
        <v>48</v>
      </c>
      <c r="G17" s="34" t="s">
        <v>32</v>
      </c>
      <c r="H17" s="32">
        <v>-45</v>
      </c>
      <c r="I17" s="35" t="s">
        <v>49</v>
      </c>
      <c r="J17" s="35" t="s">
        <v>35</v>
      </c>
      <c r="K17" s="36">
        <f t="shared" si="0"/>
        <v>0.55000000000000004</v>
      </c>
      <c r="L17" s="35" t="s">
        <v>50</v>
      </c>
      <c r="M17" s="37">
        <v>3.6</v>
      </c>
      <c r="N17" s="40">
        <f>N16</f>
        <v>0.4</v>
      </c>
      <c r="O17" s="41">
        <f t="shared" ref="O17:Y17" si="8">O16</f>
        <v>0.49</v>
      </c>
      <c r="P17" s="41">
        <f t="shared" si="8"/>
        <v>0.49</v>
      </c>
      <c r="Q17" s="41">
        <f t="shared" si="8"/>
        <v>0.49</v>
      </c>
      <c r="R17" s="46">
        <f t="shared" si="8"/>
        <v>0.55000000000000004</v>
      </c>
      <c r="S17" s="46">
        <f t="shared" si="8"/>
        <v>0.64</v>
      </c>
      <c r="T17" s="46">
        <f t="shared" si="8"/>
        <v>0.59</v>
      </c>
      <c r="U17" s="46">
        <f t="shared" si="8"/>
        <v>0.67</v>
      </c>
      <c r="V17" s="46">
        <f t="shared" si="8"/>
        <v>0.56999999999999995</v>
      </c>
      <c r="W17" s="46">
        <f t="shared" si="8"/>
        <v>0.53</v>
      </c>
      <c r="X17" s="41">
        <f t="shared" si="8"/>
        <v>0.59</v>
      </c>
      <c r="Y17" s="41">
        <f t="shared" si="8"/>
        <v>0.59</v>
      </c>
    </row>
    <row r="18" spans="4:25" ht="17.25" customHeight="1" x14ac:dyDescent="0.25">
      <c r="D18" s="32" t="s">
        <v>26</v>
      </c>
      <c r="E18" s="32" t="s">
        <v>211</v>
      </c>
      <c r="F18" s="33" t="s">
        <v>48</v>
      </c>
      <c r="G18" s="34" t="s">
        <v>32</v>
      </c>
      <c r="H18" s="32">
        <v>-45</v>
      </c>
      <c r="I18" s="35" t="s">
        <v>49</v>
      </c>
      <c r="J18" s="35" t="s">
        <v>35</v>
      </c>
      <c r="K18" s="36">
        <f t="shared" si="0"/>
        <v>0.11083333333333334</v>
      </c>
      <c r="L18" s="35" t="s">
        <v>51</v>
      </c>
      <c r="M18" s="37">
        <v>1.5</v>
      </c>
      <c r="N18" s="40">
        <f>ROUND(N17*0.2,2)</f>
        <v>0.08</v>
      </c>
      <c r="O18" s="41">
        <f t="shared" ref="O18:Y18" si="9">ROUND(O17*0.2,2)</f>
        <v>0.1</v>
      </c>
      <c r="P18" s="41">
        <f t="shared" si="9"/>
        <v>0.1</v>
      </c>
      <c r="Q18" s="41">
        <f t="shared" si="9"/>
        <v>0.1</v>
      </c>
      <c r="R18" s="46">
        <f t="shared" si="9"/>
        <v>0.11</v>
      </c>
      <c r="S18" s="46">
        <f t="shared" si="9"/>
        <v>0.13</v>
      </c>
      <c r="T18" s="46">
        <f t="shared" si="9"/>
        <v>0.12</v>
      </c>
      <c r="U18" s="46">
        <f t="shared" si="9"/>
        <v>0.13</v>
      </c>
      <c r="V18" s="46">
        <f t="shared" si="9"/>
        <v>0.11</v>
      </c>
      <c r="W18" s="46">
        <f t="shared" si="9"/>
        <v>0.11</v>
      </c>
      <c r="X18" s="41">
        <f t="shared" si="9"/>
        <v>0.12</v>
      </c>
      <c r="Y18" s="41">
        <f t="shared" si="9"/>
        <v>0.12</v>
      </c>
    </row>
    <row r="19" spans="4:25" ht="17.25" customHeight="1" x14ac:dyDescent="0.25">
      <c r="D19" s="32" t="s">
        <v>26</v>
      </c>
      <c r="E19" s="32" t="s">
        <v>211</v>
      </c>
      <c r="F19" s="33" t="s">
        <v>48</v>
      </c>
      <c r="G19" s="34" t="s">
        <v>32</v>
      </c>
      <c r="H19" s="32">
        <v>-45</v>
      </c>
      <c r="I19" s="35" t="s">
        <v>49</v>
      </c>
      <c r="J19" s="35" t="s">
        <v>35</v>
      </c>
      <c r="K19" s="36">
        <f t="shared" si="0"/>
        <v>0.11083333333333334</v>
      </c>
      <c r="L19" s="35" t="s">
        <v>52</v>
      </c>
      <c r="M19" s="37">
        <v>1</v>
      </c>
      <c r="N19" s="40">
        <f>N18</f>
        <v>0.08</v>
      </c>
      <c r="O19" s="41">
        <f t="shared" ref="O19:Y19" si="10">O18</f>
        <v>0.1</v>
      </c>
      <c r="P19" s="41">
        <f t="shared" si="10"/>
        <v>0.1</v>
      </c>
      <c r="Q19" s="41">
        <f t="shared" si="10"/>
        <v>0.1</v>
      </c>
      <c r="R19" s="46">
        <f t="shared" si="10"/>
        <v>0.11</v>
      </c>
      <c r="S19" s="46">
        <f t="shared" si="10"/>
        <v>0.13</v>
      </c>
      <c r="T19" s="46">
        <f t="shared" si="10"/>
        <v>0.12</v>
      </c>
      <c r="U19" s="46">
        <f t="shared" si="10"/>
        <v>0.13</v>
      </c>
      <c r="V19" s="46">
        <f t="shared" si="10"/>
        <v>0.11</v>
      </c>
      <c r="W19" s="46">
        <f t="shared" si="10"/>
        <v>0.11</v>
      </c>
      <c r="X19" s="41">
        <f t="shared" si="10"/>
        <v>0.12</v>
      </c>
      <c r="Y19" s="41">
        <f t="shared" si="10"/>
        <v>0.12</v>
      </c>
    </row>
    <row r="20" spans="4:25" ht="17.25" customHeight="1" x14ac:dyDescent="0.25">
      <c r="D20" s="23" t="s">
        <v>26</v>
      </c>
      <c r="E20" s="23" t="s">
        <v>211</v>
      </c>
      <c r="F20" s="24" t="s">
        <v>48</v>
      </c>
      <c r="G20" s="25" t="s">
        <v>32</v>
      </c>
      <c r="H20" s="23">
        <v>-45</v>
      </c>
      <c r="I20" s="26" t="s">
        <v>53</v>
      </c>
      <c r="J20" s="26" t="s">
        <v>34</v>
      </c>
      <c r="K20" s="27">
        <f t="shared" si="0"/>
        <v>0.35337500000000005</v>
      </c>
      <c r="L20" s="28" t="s">
        <v>28</v>
      </c>
      <c r="M20" s="29" t="s">
        <v>28</v>
      </c>
      <c r="N20" s="182">
        <f>(100%-N16-N25-N30)*1.15</f>
        <v>0.64399999999999991</v>
      </c>
      <c r="O20" s="183">
        <f t="shared" ref="O20:Q20" si="11">(100%-O16-O25-O30)*1.15</f>
        <v>0.50600000000000001</v>
      </c>
      <c r="P20" s="183">
        <f t="shared" si="11"/>
        <v>0.50600000000000001</v>
      </c>
      <c r="Q20" s="183">
        <f t="shared" si="11"/>
        <v>0.49449999999999994</v>
      </c>
      <c r="R20" s="49">
        <f t="shared" ref="R20:S20" si="12">ROUND((100%-R16-R25-R30)*1-AD40,2)</f>
        <v>0.37</v>
      </c>
      <c r="S20" s="49">
        <f t="shared" si="12"/>
        <v>0.27</v>
      </c>
      <c r="T20" s="49">
        <f>ROUND((100%-T16-T25-T30)*1-AF40,2)</f>
        <v>0.22</v>
      </c>
      <c r="U20" s="49">
        <f t="shared" ref="U20:W20" si="13">ROUND((100%-U16-U25-U30)*1-AG40,2)</f>
        <v>0.08</v>
      </c>
      <c r="V20" s="49">
        <f t="shared" si="13"/>
        <v>0.13</v>
      </c>
      <c r="W20" s="49">
        <f t="shared" si="13"/>
        <v>0.38</v>
      </c>
      <c r="X20" s="48">
        <f t="shared" ref="X20:Y20" si="14">100%-X16-X25-X30</f>
        <v>0.32000000000000006</v>
      </c>
      <c r="Y20" s="48">
        <f t="shared" si="14"/>
        <v>0.32000000000000006</v>
      </c>
    </row>
    <row r="21" spans="4:25" ht="17.25" customHeight="1" x14ac:dyDescent="0.25">
      <c r="D21" s="32" t="s">
        <v>26</v>
      </c>
      <c r="E21" s="32" t="s">
        <v>211</v>
      </c>
      <c r="F21" s="33" t="s">
        <v>48</v>
      </c>
      <c r="G21" s="34" t="s">
        <v>32</v>
      </c>
      <c r="H21" s="32">
        <v>-45</v>
      </c>
      <c r="I21" s="35" t="s">
        <v>53</v>
      </c>
      <c r="J21" s="35" t="s">
        <v>35</v>
      </c>
      <c r="K21" s="36">
        <f t="shared" si="0"/>
        <v>0.35337500000000005</v>
      </c>
      <c r="L21" s="35" t="s">
        <v>54</v>
      </c>
      <c r="M21" s="37">
        <v>2.5</v>
      </c>
      <c r="N21" s="40">
        <f>N20</f>
        <v>0.64399999999999991</v>
      </c>
      <c r="O21" s="41">
        <f t="shared" ref="O21:Y21" si="15">O20</f>
        <v>0.50600000000000001</v>
      </c>
      <c r="P21" s="41">
        <f t="shared" si="15"/>
        <v>0.50600000000000001</v>
      </c>
      <c r="Q21" s="41">
        <f t="shared" si="15"/>
        <v>0.49449999999999994</v>
      </c>
      <c r="R21" s="46">
        <f t="shared" si="15"/>
        <v>0.37</v>
      </c>
      <c r="S21" s="46">
        <f t="shared" si="15"/>
        <v>0.27</v>
      </c>
      <c r="T21" s="46">
        <f t="shared" si="15"/>
        <v>0.22</v>
      </c>
      <c r="U21" s="46">
        <f t="shared" si="15"/>
        <v>0.08</v>
      </c>
      <c r="V21" s="46">
        <f t="shared" si="15"/>
        <v>0.13</v>
      </c>
      <c r="W21" s="46">
        <f t="shared" si="15"/>
        <v>0.38</v>
      </c>
      <c r="X21" s="41">
        <f t="shared" si="15"/>
        <v>0.32000000000000006</v>
      </c>
      <c r="Y21" s="41">
        <f t="shared" si="15"/>
        <v>0.32000000000000006</v>
      </c>
    </row>
    <row r="22" spans="4:25" ht="17.25" customHeight="1" x14ac:dyDescent="0.25">
      <c r="D22" s="32" t="s">
        <v>26</v>
      </c>
      <c r="E22" s="32" t="s">
        <v>211</v>
      </c>
      <c r="F22" s="33" t="s">
        <v>48</v>
      </c>
      <c r="G22" s="34" t="s">
        <v>32</v>
      </c>
      <c r="H22" s="32">
        <v>-45</v>
      </c>
      <c r="I22" s="35" t="s">
        <v>53</v>
      </c>
      <c r="J22" s="35" t="s">
        <v>35</v>
      </c>
      <c r="K22" s="36">
        <f t="shared" si="0"/>
        <v>0.21166666666666667</v>
      </c>
      <c r="L22" s="35" t="s">
        <v>55</v>
      </c>
      <c r="M22" s="37">
        <f>ROUND(0.5%*230,1)</f>
        <v>1.2</v>
      </c>
      <c r="N22" s="40">
        <f>SUM(N23:N24)</f>
        <v>0.39</v>
      </c>
      <c r="O22" s="41">
        <f t="shared" ref="O22:Y22" si="16">SUM(O23:O24)</f>
        <v>0.3</v>
      </c>
      <c r="P22" s="41">
        <f t="shared" si="16"/>
        <v>0.3</v>
      </c>
      <c r="Q22" s="41">
        <f t="shared" si="16"/>
        <v>0.3</v>
      </c>
      <c r="R22" s="46">
        <f t="shared" si="16"/>
        <v>0.22</v>
      </c>
      <c r="S22" s="46">
        <f t="shared" si="16"/>
        <v>0.16</v>
      </c>
      <c r="T22" s="46">
        <f t="shared" si="16"/>
        <v>0.13</v>
      </c>
      <c r="U22" s="46">
        <f t="shared" si="16"/>
        <v>0.05</v>
      </c>
      <c r="V22" s="46">
        <f t="shared" si="16"/>
        <v>0.08</v>
      </c>
      <c r="W22" s="46">
        <f t="shared" si="16"/>
        <v>0.23</v>
      </c>
      <c r="X22" s="41">
        <f t="shared" si="16"/>
        <v>0.19</v>
      </c>
      <c r="Y22" s="41">
        <f t="shared" si="16"/>
        <v>0.19</v>
      </c>
    </row>
    <row r="23" spans="4:25" ht="17.25" customHeight="1" x14ac:dyDescent="0.25">
      <c r="D23" s="32" t="s">
        <v>26</v>
      </c>
      <c r="E23" s="32" t="s">
        <v>211</v>
      </c>
      <c r="F23" s="33" t="s">
        <v>48</v>
      </c>
      <c r="G23" s="34" t="s">
        <v>32</v>
      </c>
      <c r="H23" s="32">
        <v>-45</v>
      </c>
      <c r="I23" s="35" t="s">
        <v>53</v>
      </c>
      <c r="J23" s="35" t="s">
        <v>35</v>
      </c>
      <c r="K23" s="36">
        <f t="shared" si="0"/>
        <v>0</v>
      </c>
      <c r="L23" s="35" t="s">
        <v>56</v>
      </c>
      <c r="M23" s="37">
        <v>0.1</v>
      </c>
      <c r="N23" s="40">
        <v>0</v>
      </c>
      <c r="O23" s="41">
        <v>0</v>
      </c>
      <c r="P23" s="41">
        <v>0</v>
      </c>
      <c r="Q23" s="41">
        <v>0</v>
      </c>
      <c r="R23" s="46">
        <v>0</v>
      </c>
      <c r="S23" s="46">
        <v>0</v>
      </c>
      <c r="T23" s="46">
        <v>0</v>
      </c>
      <c r="U23" s="46">
        <v>0</v>
      </c>
      <c r="V23" s="46">
        <v>0</v>
      </c>
      <c r="W23" s="46">
        <v>0</v>
      </c>
      <c r="X23" s="41">
        <v>0</v>
      </c>
      <c r="Y23" s="41">
        <v>0</v>
      </c>
    </row>
    <row r="24" spans="4:25" ht="17.25" customHeight="1" x14ac:dyDescent="0.25">
      <c r="D24" s="32" t="s">
        <v>26</v>
      </c>
      <c r="E24" s="32" t="s">
        <v>211</v>
      </c>
      <c r="F24" s="33" t="s">
        <v>48</v>
      </c>
      <c r="G24" s="34" t="s">
        <v>32</v>
      </c>
      <c r="H24" s="32">
        <v>-45</v>
      </c>
      <c r="I24" s="35" t="s">
        <v>53</v>
      </c>
      <c r="J24" s="35" t="s">
        <v>35</v>
      </c>
      <c r="K24" s="36">
        <f t="shared" si="0"/>
        <v>0.21166666666666667</v>
      </c>
      <c r="L24" s="35" t="s">
        <v>51</v>
      </c>
      <c r="M24" s="37">
        <v>1.5</v>
      </c>
      <c r="N24" s="40">
        <f>ROUND(60%*N20,2)-N23</f>
        <v>0.39</v>
      </c>
      <c r="O24" s="41">
        <f t="shared" ref="O24:Y24" si="17">ROUND(60%*O20,2)-O23</f>
        <v>0.3</v>
      </c>
      <c r="P24" s="41">
        <f t="shared" si="17"/>
        <v>0.3</v>
      </c>
      <c r="Q24" s="41">
        <f t="shared" si="17"/>
        <v>0.3</v>
      </c>
      <c r="R24" s="46">
        <f t="shared" si="17"/>
        <v>0.22</v>
      </c>
      <c r="S24" s="46">
        <f t="shared" si="17"/>
        <v>0.16</v>
      </c>
      <c r="T24" s="46">
        <f t="shared" si="17"/>
        <v>0.13</v>
      </c>
      <c r="U24" s="46">
        <f t="shared" si="17"/>
        <v>0.05</v>
      </c>
      <c r="V24" s="46">
        <f t="shared" si="17"/>
        <v>0.08</v>
      </c>
      <c r="W24" s="46">
        <f t="shared" si="17"/>
        <v>0.23</v>
      </c>
      <c r="X24" s="41">
        <f t="shared" si="17"/>
        <v>0.19</v>
      </c>
      <c r="Y24" s="41">
        <f t="shared" si="17"/>
        <v>0.19</v>
      </c>
    </row>
    <row r="25" spans="4:25" ht="17.25" customHeight="1" x14ac:dyDescent="0.25">
      <c r="D25" s="23" t="s">
        <v>26</v>
      </c>
      <c r="E25" s="23" t="s">
        <v>211</v>
      </c>
      <c r="F25" s="24" t="s">
        <v>48</v>
      </c>
      <c r="G25" s="25" t="s">
        <v>32</v>
      </c>
      <c r="H25" s="23">
        <v>-45</v>
      </c>
      <c r="I25" s="26" t="s">
        <v>57</v>
      </c>
      <c r="J25" s="26" t="s">
        <v>34</v>
      </c>
      <c r="K25" s="27">
        <f t="shared" si="0"/>
        <v>8.249999999999999E-2</v>
      </c>
      <c r="L25" s="28" t="s">
        <v>28</v>
      </c>
      <c r="M25" s="29" t="s">
        <v>28</v>
      </c>
      <c r="N25" s="30">
        <v>0.04</v>
      </c>
      <c r="O25" s="31">
        <v>7.0000000000000007E-2</v>
      </c>
      <c r="P25" s="31">
        <v>7.0000000000000007E-2</v>
      </c>
      <c r="Q25" s="31">
        <v>0.08</v>
      </c>
      <c r="R25" s="45">
        <v>0.08</v>
      </c>
      <c r="S25" s="45">
        <v>0.09</v>
      </c>
      <c r="T25" s="45">
        <v>0.09</v>
      </c>
      <c r="U25" s="45">
        <v>0.1</v>
      </c>
      <c r="V25" s="45">
        <v>0.1</v>
      </c>
      <c r="W25" s="45">
        <v>0.09</v>
      </c>
      <c r="X25" s="31">
        <v>0.09</v>
      </c>
      <c r="Y25" s="31">
        <v>0.09</v>
      </c>
    </row>
    <row r="26" spans="4:25" ht="17.25" customHeight="1" x14ac:dyDescent="0.25">
      <c r="D26" s="32" t="s">
        <v>26</v>
      </c>
      <c r="E26" s="32" t="s">
        <v>211</v>
      </c>
      <c r="F26" s="33" t="s">
        <v>48</v>
      </c>
      <c r="G26" s="34" t="s">
        <v>32</v>
      </c>
      <c r="H26" s="32">
        <v>-45</v>
      </c>
      <c r="I26" s="35" t="s">
        <v>57</v>
      </c>
      <c r="J26" s="35" t="s">
        <v>35</v>
      </c>
      <c r="K26" s="36">
        <f t="shared" si="0"/>
        <v>8.249999999999999E-2</v>
      </c>
      <c r="L26" s="35" t="s">
        <v>54</v>
      </c>
      <c r="M26" s="37">
        <v>2.5</v>
      </c>
      <c r="N26" s="40">
        <f>N25</f>
        <v>0.04</v>
      </c>
      <c r="O26" s="41">
        <f t="shared" ref="O26:Y26" si="18">O25</f>
        <v>7.0000000000000007E-2</v>
      </c>
      <c r="P26" s="41">
        <f t="shared" si="18"/>
        <v>7.0000000000000007E-2</v>
      </c>
      <c r="Q26" s="41">
        <f t="shared" si="18"/>
        <v>0.08</v>
      </c>
      <c r="R26" s="46">
        <f t="shared" si="18"/>
        <v>0.08</v>
      </c>
      <c r="S26" s="46">
        <f t="shared" si="18"/>
        <v>0.09</v>
      </c>
      <c r="T26" s="46">
        <f t="shared" si="18"/>
        <v>0.09</v>
      </c>
      <c r="U26" s="46">
        <f t="shared" si="18"/>
        <v>0.1</v>
      </c>
      <c r="V26" s="46">
        <f t="shared" si="18"/>
        <v>0.1</v>
      </c>
      <c r="W26" s="46">
        <f t="shared" si="18"/>
        <v>0.09</v>
      </c>
      <c r="X26" s="41">
        <f t="shared" si="18"/>
        <v>0.09</v>
      </c>
      <c r="Y26" s="41">
        <f t="shared" si="18"/>
        <v>0.09</v>
      </c>
    </row>
    <row r="27" spans="4:25" ht="17.25" customHeight="1" x14ac:dyDescent="0.25">
      <c r="D27" s="32" t="s">
        <v>26</v>
      </c>
      <c r="E27" s="32" t="s">
        <v>211</v>
      </c>
      <c r="F27" s="33" t="s">
        <v>48</v>
      </c>
      <c r="G27" s="34" t="s">
        <v>32</v>
      </c>
      <c r="H27" s="32">
        <v>-45</v>
      </c>
      <c r="I27" s="35" t="s">
        <v>57</v>
      </c>
      <c r="J27" s="35" t="s">
        <v>35</v>
      </c>
      <c r="K27" s="36">
        <f t="shared" si="0"/>
        <v>4.7500000000000007E-2</v>
      </c>
      <c r="L27" s="35" t="s">
        <v>55</v>
      </c>
      <c r="M27" s="37">
        <f>ROUND(0.5%*230,1)</f>
        <v>1.2</v>
      </c>
      <c r="N27" s="40">
        <f>SUM(N28:N29)</f>
        <v>0.02</v>
      </c>
      <c r="O27" s="41">
        <f t="shared" ref="O27:Y27" si="19">SUM(O28:O29)</f>
        <v>0.04</v>
      </c>
      <c r="P27" s="41">
        <f t="shared" si="19"/>
        <v>0.04</v>
      </c>
      <c r="Q27" s="41">
        <f t="shared" si="19"/>
        <v>0.05</v>
      </c>
      <c r="R27" s="46">
        <f t="shared" si="19"/>
        <v>0.05</v>
      </c>
      <c r="S27" s="46">
        <f t="shared" si="19"/>
        <v>0.05</v>
      </c>
      <c r="T27" s="46">
        <f t="shared" si="19"/>
        <v>0.05</v>
      </c>
      <c r="U27" s="46">
        <f t="shared" si="19"/>
        <v>0.06</v>
      </c>
      <c r="V27" s="46">
        <f t="shared" si="19"/>
        <v>0.06</v>
      </c>
      <c r="W27" s="46">
        <f t="shared" si="19"/>
        <v>0.05</v>
      </c>
      <c r="X27" s="41">
        <f t="shared" si="19"/>
        <v>0.05</v>
      </c>
      <c r="Y27" s="41">
        <f t="shared" si="19"/>
        <v>0.05</v>
      </c>
    </row>
    <row r="28" spans="4:25" ht="17.25" customHeight="1" x14ac:dyDescent="0.25">
      <c r="D28" s="32" t="s">
        <v>26</v>
      </c>
      <c r="E28" s="32" t="s">
        <v>211</v>
      </c>
      <c r="F28" s="33" t="s">
        <v>48</v>
      </c>
      <c r="G28" s="34" t="s">
        <v>32</v>
      </c>
      <c r="H28" s="32">
        <v>-45</v>
      </c>
      <c r="I28" s="35" t="s">
        <v>57</v>
      </c>
      <c r="J28" s="35" t="s">
        <v>35</v>
      </c>
      <c r="K28" s="36">
        <f t="shared" si="0"/>
        <v>0</v>
      </c>
      <c r="L28" s="35" t="s">
        <v>56</v>
      </c>
      <c r="M28" s="37">
        <v>0.1</v>
      </c>
      <c r="N28" s="40">
        <v>0</v>
      </c>
      <c r="O28" s="41">
        <v>0</v>
      </c>
      <c r="P28" s="41">
        <v>0</v>
      </c>
      <c r="Q28" s="41">
        <v>0</v>
      </c>
      <c r="R28" s="46">
        <v>0</v>
      </c>
      <c r="S28" s="46">
        <v>0</v>
      </c>
      <c r="T28" s="46">
        <v>0</v>
      </c>
      <c r="U28" s="46">
        <v>0</v>
      </c>
      <c r="V28" s="46">
        <v>0</v>
      </c>
      <c r="W28" s="46">
        <v>0</v>
      </c>
      <c r="X28" s="41">
        <v>0</v>
      </c>
      <c r="Y28" s="41">
        <v>0</v>
      </c>
    </row>
    <row r="29" spans="4:25" ht="17.25" customHeight="1" x14ac:dyDescent="0.25">
      <c r="D29" s="32" t="s">
        <v>26</v>
      </c>
      <c r="E29" s="32" t="s">
        <v>211</v>
      </c>
      <c r="F29" s="33" t="s">
        <v>48</v>
      </c>
      <c r="G29" s="34" t="s">
        <v>32</v>
      </c>
      <c r="H29" s="32">
        <v>-45</v>
      </c>
      <c r="I29" s="35" t="s">
        <v>57</v>
      </c>
      <c r="J29" s="35" t="s">
        <v>35</v>
      </c>
      <c r="K29" s="36">
        <f t="shared" si="0"/>
        <v>4.7500000000000007E-2</v>
      </c>
      <c r="L29" s="35" t="s">
        <v>51</v>
      </c>
      <c r="M29" s="37">
        <v>1.5</v>
      </c>
      <c r="N29" s="40">
        <f>ROUND(60%*N25,2)-N28</f>
        <v>0.02</v>
      </c>
      <c r="O29" s="41">
        <f t="shared" ref="O29:Y29" si="20">ROUND(60%*O25,2)-O28</f>
        <v>0.04</v>
      </c>
      <c r="P29" s="41">
        <f t="shared" si="20"/>
        <v>0.04</v>
      </c>
      <c r="Q29" s="41">
        <f t="shared" si="20"/>
        <v>0.05</v>
      </c>
      <c r="R29" s="46">
        <f t="shared" si="20"/>
        <v>0.05</v>
      </c>
      <c r="S29" s="46">
        <f t="shared" si="20"/>
        <v>0.05</v>
      </c>
      <c r="T29" s="46">
        <f t="shared" si="20"/>
        <v>0.05</v>
      </c>
      <c r="U29" s="46">
        <f t="shared" si="20"/>
        <v>0.06</v>
      </c>
      <c r="V29" s="46">
        <f t="shared" si="20"/>
        <v>0.06</v>
      </c>
      <c r="W29" s="46">
        <f t="shared" si="20"/>
        <v>0.05</v>
      </c>
      <c r="X29" s="41">
        <f t="shared" si="20"/>
        <v>0.05</v>
      </c>
      <c r="Y29" s="41">
        <f t="shared" si="20"/>
        <v>0.05</v>
      </c>
    </row>
    <row r="30" spans="4:25" ht="17.25" customHeight="1" x14ac:dyDescent="0.25">
      <c r="D30" s="23" t="s">
        <v>26</v>
      </c>
      <c r="E30" s="23" t="s">
        <v>211</v>
      </c>
      <c r="F30" s="24" t="s">
        <v>48</v>
      </c>
      <c r="G30" s="25" t="s">
        <v>32</v>
      </c>
      <c r="H30" s="23">
        <v>-45</v>
      </c>
      <c r="I30" s="26" t="s">
        <v>58</v>
      </c>
      <c r="J30" s="26" t="s">
        <v>34</v>
      </c>
      <c r="K30" s="27">
        <f t="shared" si="0"/>
        <v>0</v>
      </c>
      <c r="L30" s="28" t="s">
        <v>28</v>
      </c>
      <c r="M30" s="29" t="s">
        <v>28</v>
      </c>
      <c r="N30" s="68">
        <v>0</v>
      </c>
      <c r="O30" s="69">
        <v>0</v>
      </c>
      <c r="P30" s="69">
        <v>0</v>
      </c>
      <c r="Q30" s="51">
        <f t="shared" ref="Q30:Y30" si="21">ROUNDDOWN(Q25*9%,2)</f>
        <v>0</v>
      </c>
      <c r="R30" s="52">
        <f t="shared" si="21"/>
        <v>0</v>
      </c>
      <c r="S30" s="52">
        <f t="shared" si="21"/>
        <v>0</v>
      </c>
      <c r="T30" s="52">
        <f t="shared" si="21"/>
        <v>0</v>
      </c>
      <c r="U30" s="52">
        <f t="shared" si="21"/>
        <v>0</v>
      </c>
      <c r="V30" s="52">
        <f t="shared" si="21"/>
        <v>0</v>
      </c>
      <c r="W30" s="52">
        <f t="shared" si="21"/>
        <v>0</v>
      </c>
      <c r="X30" s="51">
        <f t="shared" si="21"/>
        <v>0</v>
      </c>
      <c r="Y30" s="51">
        <f t="shared" si="21"/>
        <v>0</v>
      </c>
    </row>
    <row r="31" spans="4:25" ht="17.25" customHeight="1" x14ac:dyDescent="0.25">
      <c r="D31" s="32" t="s">
        <v>26</v>
      </c>
      <c r="E31" s="32" t="s">
        <v>211</v>
      </c>
      <c r="F31" s="33" t="s">
        <v>48</v>
      </c>
      <c r="G31" s="34" t="s">
        <v>32</v>
      </c>
      <c r="H31" s="32">
        <v>-45</v>
      </c>
      <c r="I31" s="35" t="s">
        <v>58</v>
      </c>
      <c r="J31" s="35" t="s">
        <v>35</v>
      </c>
      <c r="K31" s="36">
        <f t="shared" si="0"/>
        <v>0</v>
      </c>
      <c r="L31" s="35" t="s">
        <v>54</v>
      </c>
      <c r="M31" s="37">
        <v>2.5</v>
      </c>
      <c r="N31" s="40">
        <f t="shared" ref="N31:Y31" si="22">N30</f>
        <v>0</v>
      </c>
      <c r="O31" s="41">
        <f t="shared" si="22"/>
        <v>0</v>
      </c>
      <c r="P31" s="41">
        <f t="shared" si="22"/>
        <v>0</v>
      </c>
      <c r="Q31" s="41">
        <f t="shared" si="22"/>
        <v>0</v>
      </c>
      <c r="R31" s="46">
        <f t="shared" si="22"/>
        <v>0</v>
      </c>
      <c r="S31" s="46">
        <f t="shared" si="22"/>
        <v>0</v>
      </c>
      <c r="T31" s="46">
        <f t="shared" si="22"/>
        <v>0</v>
      </c>
      <c r="U31" s="46">
        <f t="shared" si="22"/>
        <v>0</v>
      </c>
      <c r="V31" s="46">
        <f t="shared" si="22"/>
        <v>0</v>
      </c>
      <c r="W31" s="46">
        <f t="shared" si="22"/>
        <v>0</v>
      </c>
      <c r="X31" s="41">
        <f t="shared" si="22"/>
        <v>0</v>
      </c>
      <c r="Y31" s="41">
        <f t="shared" si="22"/>
        <v>0</v>
      </c>
    </row>
    <row r="32" spans="4:25" ht="17.25" customHeight="1" x14ac:dyDescent="0.25">
      <c r="D32" s="32" t="s">
        <v>26</v>
      </c>
      <c r="E32" s="32" t="s">
        <v>211</v>
      </c>
      <c r="F32" s="33" t="s">
        <v>48</v>
      </c>
      <c r="G32" s="34" t="s">
        <v>32</v>
      </c>
      <c r="H32" s="32">
        <v>-45</v>
      </c>
      <c r="I32" s="35" t="s">
        <v>58</v>
      </c>
      <c r="J32" s="35" t="s">
        <v>35</v>
      </c>
      <c r="K32" s="36">
        <f t="shared" si="0"/>
        <v>0</v>
      </c>
      <c r="L32" s="35" t="s">
        <v>55</v>
      </c>
      <c r="M32" s="37">
        <f>ROUND(0.5%*230,1)</f>
        <v>1.2</v>
      </c>
      <c r="N32" s="40">
        <f>SUM(N33:N34)</f>
        <v>0</v>
      </c>
      <c r="O32" s="41">
        <f t="shared" ref="O32:Y32" si="23">SUM(O33:O34)</f>
        <v>0</v>
      </c>
      <c r="P32" s="41">
        <f t="shared" si="23"/>
        <v>0</v>
      </c>
      <c r="Q32" s="41">
        <f t="shared" si="23"/>
        <v>0</v>
      </c>
      <c r="R32" s="46">
        <f t="shared" si="23"/>
        <v>0</v>
      </c>
      <c r="S32" s="46">
        <f t="shared" si="23"/>
        <v>0</v>
      </c>
      <c r="T32" s="46">
        <f t="shared" si="23"/>
        <v>0</v>
      </c>
      <c r="U32" s="46">
        <f t="shared" si="23"/>
        <v>0</v>
      </c>
      <c r="V32" s="46">
        <f t="shared" si="23"/>
        <v>0</v>
      </c>
      <c r="W32" s="46">
        <f t="shared" si="23"/>
        <v>0</v>
      </c>
      <c r="X32" s="41">
        <f t="shared" si="23"/>
        <v>0</v>
      </c>
      <c r="Y32" s="41">
        <f t="shared" si="23"/>
        <v>0</v>
      </c>
    </row>
    <row r="33" spans="4:35" ht="17.25" customHeight="1" x14ac:dyDescent="0.25">
      <c r="D33" s="32" t="s">
        <v>26</v>
      </c>
      <c r="E33" s="32" t="s">
        <v>211</v>
      </c>
      <c r="F33" s="33" t="s">
        <v>48</v>
      </c>
      <c r="G33" s="34" t="s">
        <v>32</v>
      </c>
      <c r="H33" s="32">
        <v>-45</v>
      </c>
      <c r="I33" s="35" t="s">
        <v>58</v>
      </c>
      <c r="J33" s="35" t="s">
        <v>35</v>
      </c>
      <c r="K33" s="36">
        <f t="shared" si="0"/>
        <v>0</v>
      </c>
      <c r="L33" s="35" t="s">
        <v>56</v>
      </c>
      <c r="M33" s="37">
        <v>0.1</v>
      </c>
      <c r="N33" s="40">
        <v>0</v>
      </c>
      <c r="O33" s="41">
        <v>0</v>
      </c>
      <c r="P33" s="41">
        <v>0</v>
      </c>
      <c r="Q33" s="41">
        <v>0</v>
      </c>
      <c r="R33" s="46">
        <v>0</v>
      </c>
      <c r="S33" s="46">
        <v>0</v>
      </c>
      <c r="T33" s="46">
        <v>0</v>
      </c>
      <c r="U33" s="46">
        <v>0</v>
      </c>
      <c r="V33" s="46">
        <v>0</v>
      </c>
      <c r="W33" s="46">
        <v>0</v>
      </c>
      <c r="X33" s="41">
        <v>0</v>
      </c>
      <c r="Y33" s="41">
        <v>0</v>
      </c>
    </row>
    <row r="34" spans="4:35" ht="17.25" customHeight="1" x14ac:dyDescent="0.25">
      <c r="D34" s="32" t="s">
        <v>26</v>
      </c>
      <c r="E34" s="32" t="s">
        <v>211</v>
      </c>
      <c r="F34" s="33" t="s">
        <v>48</v>
      </c>
      <c r="G34" s="34" t="s">
        <v>32</v>
      </c>
      <c r="H34" s="32">
        <v>-45</v>
      </c>
      <c r="I34" s="35" t="s">
        <v>58</v>
      </c>
      <c r="J34" s="35" t="s">
        <v>35</v>
      </c>
      <c r="K34" s="36">
        <f t="shared" si="0"/>
        <v>0</v>
      </c>
      <c r="L34" s="35" t="s">
        <v>51</v>
      </c>
      <c r="M34" s="37">
        <v>1.5</v>
      </c>
      <c r="N34" s="40">
        <f t="shared" ref="N34:Y34" si="24">ROUND(60%*N30,2)-N33</f>
        <v>0</v>
      </c>
      <c r="O34" s="41">
        <f t="shared" si="24"/>
        <v>0</v>
      </c>
      <c r="P34" s="41">
        <f t="shared" si="24"/>
        <v>0</v>
      </c>
      <c r="Q34" s="41">
        <f t="shared" si="24"/>
        <v>0</v>
      </c>
      <c r="R34" s="46">
        <f t="shared" si="24"/>
        <v>0</v>
      </c>
      <c r="S34" s="46">
        <f t="shared" si="24"/>
        <v>0</v>
      </c>
      <c r="T34" s="46">
        <f t="shared" si="24"/>
        <v>0</v>
      </c>
      <c r="U34" s="46">
        <f t="shared" si="24"/>
        <v>0</v>
      </c>
      <c r="V34" s="46">
        <f t="shared" si="24"/>
        <v>0</v>
      </c>
      <c r="W34" s="46">
        <f t="shared" si="24"/>
        <v>0</v>
      </c>
      <c r="X34" s="41">
        <f t="shared" si="24"/>
        <v>0</v>
      </c>
      <c r="Y34" s="41">
        <f t="shared" si="24"/>
        <v>0</v>
      </c>
    </row>
    <row r="35" spans="4:35" ht="17.25" customHeight="1" x14ac:dyDescent="0.25">
      <c r="D35" s="17" t="s">
        <v>26</v>
      </c>
      <c r="E35" s="17" t="s">
        <v>211</v>
      </c>
      <c r="F35" s="18" t="s">
        <v>28</v>
      </c>
      <c r="G35" s="19" t="s">
        <v>59</v>
      </c>
      <c r="H35" s="17" t="s">
        <v>28</v>
      </c>
      <c r="I35" s="20" t="s">
        <v>28</v>
      </c>
      <c r="J35" s="20" t="s">
        <v>28</v>
      </c>
      <c r="K35" s="17" t="str">
        <f t="shared" si="0"/>
        <v>n/a</v>
      </c>
      <c r="L35" s="20" t="s">
        <v>28</v>
      </c>
      <c r="M35" s="21" t="s">
        <v>28</v>
      </c>
      <c r="N35" s="22" t="s">
        <v>28</v>
      </c>
      <c r="O35" s="17" t="s">
        <v>28</v>
      </c>
      <c r="P35" s="17" t="s">
        <v>28</v>
      </c>
      <c r="Q35" s="17" t="s">
        <v>28</v>
      </c>
      <c r="R35" s="17" t="s">
        <v>28</v>
      </c>
      <c r="S35" s="17" t="s">
        <v>28</v>
      </c>
      <c r="T35" s="17" t="s">
        <v>28</v>
      </c>
      <c r="U35" s="17" t="s">
        <v>28</v>
      </c>
      <c r="V35" s="17" t="s">
        <v>28</v>
      </c>
      <c r="W35" s="17" t="s">
        <v>28</v>
      </c>
      <c r="X35" s="17" t="s">
        <v>28</v>
      </c>
      <c r="Y35" s="17" t="s">
        <v>28</v>
      </c>
    </row>
    <row r="36" spans="4:35" ht="17.25" customHeight="1" x14ac:dyDescent="0.25">
      <c r="D36" s="23" t="s">
        <v>26</v>
      </c>
      <c r="E36" s="23" t="s">
        <v>211</v>
      </c>
      <c r="F36" s="24" t="s">
        <v>60</v>
      </c>
      <c r="G36" s="25" t="s">
        <v>32</v>
      </c>
      <c r="H36" s="23">
        <v>-30</v>
      </c>
      <c r="I36" s="26" t="s">
        <v>61</v>
      </c>
      <c r="J36" s="26" t="s">
        <v>34</v>
      </c>
      <c r="K36" s="27">
        <f t="shared" si="0"/>
        <v>0</v>
      </c>
      <c r="L36" s="28" t="s">
        <v>28</v>
      </c>
      <c r="M36" s="29" t="s">
        <v>28</v>
      </c>
      <c r="N36" s="30">
        <v>0</v>
      </c>
      <c r="O36" s="31">
        <v>0</v>
      </c>
      <c r="P36" s="31">
        <v>0</v>
      </c>
      <c r="Q36" s="31">
        <v>0</v>
      </c>
      <c r="R36" s="31">
        <v>0</v>
      </c>
      <c r="S36" s="31">
        <v>0</v>
      </c>
      <c r="T36" s="31">
        <v>0</v>
      </c>
      <c r="U36" s="31">
        <v>0</v>
      </c>
      <c r="V36" s="31">
        <v>0</v>
      </c>
      <c r="W36" s="31">
        <v>0</v>
      </c>
      <c r="X36" s="31">
        <v>0</v>
      </c>
      <c r="Y36" s="31">
        <v>0</v>
      </c>
    </row>
    <row r="37" spans="4:35" ht="17.25" customHeight="1" x14ac:dyDescent="0.25">
      <c r="D37" s="23" t="s">
        <v>26</v>
      </c>
      <c r="E37" s="23" t="s">
        <v>211</v>
      </c>
      <c r="F37" s="24" t="s">
        <v>62</v>
      </c>
      <c r="G37" s="25" t="s">
        <v>32</v>
      </c>
      <c r="H37" s="23">
        <v>-15</v>
      </c>
      <c r="I37" s="26" t="s">
        <v>63</v>
      </c>
      <c r="J37" s="26" t="s">
        <v>34</v>
      </c>
      <c r="K37" s="27">
        <f t="shared" si="0"/>
        <v>0.14999999999999997</v>
      </c>
      <c r="L37" s="28" t="s">
        <v>28</v>
      </c>
      <c r="M37" s="29" t="s">
        <v>28</v>
      </c>
      <c r="N37" s="30">
        <v>0.15</v>
      </c>
      <c r="O37" s="31">
        <v>0.15</v>
      </c>
      <c r="P37" s="31">
        <v>0.15</v>
      </c>
      <c r="Q37" s="31">
        <v>0.15</v>
      </c>
      <c r="R37" s="31">
        <v>0.15</v>
      </c>
      <c r="S37" s="31">
        <v>0.15</v>
      </c>
      <c r="T37" s="31">
        <v>0.15</v>
      </c>
      <c r="U37" s="31">
        <v>0.15</v>
      </c>
      <c r="V37" s="31">
        <v>0.15</v>
      </c>
      <c r="W37" s="31">
        <v>0.15</v>
      </c>
      <c r="X37" s="31">
        <v>0.15</v>
      </c>
      <c r="Y37" s="31">
        <v>0.15</v>
      </c>
      <c r="AD37" s="53" t="s">
        <v>64</v>
      </c>
    </row>
    <row r="38" spans="4:35" ht="17.25" customHeight="1" x14ac:dyDescent="0.25">
      <c r="D38" s="32" t="s">
        <v>26</v>
      </c>
      <c r="E38" s="32" t="s">
        <v>211</v>
      </c>
      <c r="F38" s="33" t="s">
        <v>62</v>
      </c>
      <c r="G38" s="34" t="s">
        <v>32</v>
      </c>
      <c r="H38" s="32">
        <v>-15</v>
      </c>
      <c r="I38" s="35" t="s">
        <v>63</v>
      </c>
      <c r="J38" s="35" t="s">
        <v>35</v>
      </c>
      <c r="K38" s="36">
        <f t="shared" si="0"/>
        <v>0.14999999999999997</v>
      </c>
      <c r="L38" s="35" t="s">
        <v>65</v>
      </c>
      <c r="M38" s="37">
        <v>0.52462334039425962</v>
      </c>
      <c r="N38" s="44">
        <f t="shared" ref="N38:Y39" si="25">N37</f>
        <v>0.15</v>
      </c>
      <c r="O38" s="39">
        <f t="shared" si="25"/>
        <v>0.15</v>
      </c>
      <c r="P38" s="39">
        <f t="shared" si="25"/>
        <v>0.15</v>
      </c>
      <c r="Q38" s="39">
        <f t="shared" si="25"/>
        <v>0.15</v>
      </c>
      <c r="R38" s="39">
        <f t="shared" si="25"/>
        <v>0.15</v>
      </c>
      <c r="S38" s="39">
        <f t="shared" si="25"/>
        <v>0.15</v>
      </c>
      <c r="T38" s="39">
        <f t="shared" si="25"/>
        <v>0.15</v>
      </c>
      <c r="U38" s="39">
        <f t="shared" si="25"/>
        <v>0.15</v>
      </c>
      <c r="V38" s="39">
        <f t="shared" si="25"/>
        <v>0.15</v>
      </c>
      <c r="W38" s="39">
        <f t="shared" si="25"/>
        <v>0.15</v>
      </c>
      <c r="X38" s="39">
        <f t="shared" si="25"/>
        <v>0.15</v>
      </c>
      <c r="Y38" s="39">
        <f t="shared" si="25"/>
        <v>0.15</v>
      </c>
    </row>
    <row r="39" spans="4:35" ht="17.25" customHeight="1" x14ac:dyDescent="0.25">
      <c r="D39" s="32" t="s">
        <v>26</v>
      </c>
      <c r="E39" s="32" t="s">
        <v>211</v>
      </c>
      <c r="F39" s="33" t="s">
        <v>62</v>
      </c>
      <c r="G39" s="34" t="s">
        <v>32</v>
      </c>
      <c r="H39" s="32">
        <v>-15</v>
      </c>
      <c r="I39" s="35" t="s">
        <v>63</v>
      </c>
      <c r="J39" s="35" t="s">
        <v>35</v>
      </c>
      <c r="K39" s="36">
        <f t="shared" si="0"/>
        <v>0.14999999999999997</v>
      </c>
      <c r="L39" s="35" t="s">
        <v>55</v>
      </c>
      <c r="M39" s="37">
        <v>1.1693651261422116</v>
      </c>
      <c r="N39" s="44">
        <f>N38</f>
        <v>0.15</v>
      </c>
      <c r="O39" s="39">
        <f t="shared" si="25"/>
        <v>0.15</v>
      </c>
      <c r="P39" s="39">
        <f t="shared" si="25"/>
        <v>0.15</v>
      </c>
      <c r="Q39" s="39">
        <f t="shared" si="25"/>
        <v>0.15</v>
      </c>
      <c r="R39" s="39">
        <f t="shared" si="25"/>
        <v>0.15</v>
      </c>
      <c r="S39" s="39">
        <f t="shared" si="25"/>
        <v>0.15</v>
      </c>
      <c r="T39" s="39">
        <f t="shared" si="25"/>
        <v>0.15</v>
      </c>
      <c r="U39" s="39">
        <f t="shared" si="25"/>
        <v>0.15</v>
      </c>
      <c r="V39" s="39">
        <f t="shared" si="25"/>
        <v>0.15</v>
      </c>
      <c r="W39" s="39">
        <f t="shared" si="25"/>
        <v>0.15</v>
      </c>
      <c r="X39" s="39">
        <f t="shared" si="25"/>
        <v>0.15</v>
      </c>
      <c r="Y39" s="39">
        <f t="shared" si="25"/>
        <v>0.15</v>
      </c>
      <c r="AD39" s="9" t="s">
        <v>18</v>
      </c>
      <c r="AE39" s="9" t="s">
        <v>19</v>
      </c>
      <c r="AF39" s="9" t="s">
        <v>20</v>
      </c>
      <c r="AG39" s="9" t="s">
        <v>21</v>
      </c>
      <c r="AH39" s="9" t="s">
        <v>22</v>
      </c>
      <c r="AI39" s="9" t="s">
        <v>23</v>
      </c>
    </row>
    <row r="40" spans="4:35" ht="17.25" customHeight="1" x14ac:dyDescent="0.25">
      <c r="D40" s="23" t="s">
        <v>26</v>
      </c>
      <c r="E40" s="23" t="s">
        <v>211</v>
      </c>
      <c r="F40" s="24" t="s">
        <v>66</v>
      </c>
      <c r="G40" s="25" t="s">
        <v>32</v>
      </c>
      <c r="H40" s="23">
        <v>-15</v>
      </c>
      <c r="I40" s="26" t="s">
        <v>67</v>
      </c>
      <c r="J40" s="26" t="s">
        <v>34</v>
      </c>
      <c r="K40" s="27">
        <f t="shared" si="0"/>
        <v>1</v>
      </c>
      <c r="L40" s="28" t="s">
        <v>28</v>
      </c>
      <c r="M40" s="29" t="s">
        <v>28</v>
      </c>
      <c r="N40" s="54">
        <v>1</v>
      </c>
      <c r="O40" s="55">
        <v>1</v>
      </c>
      <c r="P40" s="55">
        <v>1</v>
      </c>
      <c r="Q40" s="55">
        <v>1</v>
      </c>
      <c r="R40" s="55">
        <v>1</v>
      </c>
      <c r="S40" s="55">
        <v>1</v>
      </c>
      <c r="T40" s="55">
        <v>1</v>
      </c>
      <c r="U40" s="55">
        <v>1</v>
      </c>
      <c r="V40" s="55">
        <v>1</v>
      </c>
      <c r="W40" s="55">
        <v>1</v>
      </c>
      <c r="X40" s="55">
        <v>1</v>
      </c>
      <c r="Y40" s="55">
        <v>1</v>
      </c>
      <c r="AD40" s="56">
        <v>0</v>
      </c>
      <c r="AE40" s="56">
        <v>0</v>
      </c>
      <c r="AF40" s="56">
        <v>0.1</v>
      </c>
      <c r="AG40" s="56">
        <v>0.15</v>
      </c>
      <c r="AH40" s="56">
        <v>0.2</v>
      </c>
      <c r="AI40" s="56">
        <v>0</v>
      </c>
    </row>
    <row r="41" spans="4:35" ht="17.25" customHeight="1" x14ac:dyDescent="0.25">
      <c r="D41" s="32" t="s">
        <v>26</v>
      </c>
      <c r="E41" s="32" t="s">
        <v>211</v>
      </c>
      <c r="F41" s="33" t="s">
        <v>66</v>
      </c>
      <c r="G41" s="34" t="s">
        <v>32</v>
      </c>
      <c r="H41" s="32">
        <v>-15</v>
      </c>
      <c r="I41" s="35" t="s">
        <v>67</v>
      </c>
      <c r="J41" s="35" t="s">
        <v>35</v>
      </c>
      <c r="K41" s="36">
        <f t="shared" si="0"/>
        <v>4.9999999999999992E-3</v>
      </c>
      <c r="L41" s="35" t="s">
        <v>36</v>
      </c>
      <c r="M41" s="37">
        <f>10*(5*6)/10^3</f>
        <v>0.3</v>
      </c>
      <c r="N41" s="38">
        <f>ROUND(0.5%*N40,4)</f>
        <v>5.0000000000000001E-3</v>
      </c>
      <c r="O41" s="39">
        <f t="shared" ref="O41:Y41" si="26">ROUND(0.5%*O40,4)</f>
        <v>5.0000000000000001E-3</v>
      </c>
      <c r="P41" s="39">
        <f t="shared" si="26"/>
        <v>5.0000000000000001E-3</v>
      </c>
      <c r="Q41" s="39">
        <f t="shared" si="26"/>
        <v>5.0000000000000001E-3</v>
      </c>
      <c r="R41" s="39">
        <f t="shared" si="26"/>
        <v>5.0000000000000001E-3</v>
      </c>
      <c r="S41" s="39">
        <f t="shared" si="26"/>
        <v>5.0000000000000001E-3</v>
      </c>
      <c r="T41" s="39">
        <f t="shared" si="26"/>
        <v>5.0000000000000001E-3</v>
      </c>
      <c r="U41" s="39">
        <f t="shared" si="26"/>
        <v>5.0000000000000001E-3</v>
      </c>
      <c r="V41" s="39">
        <f t="shared" si="26"/>
        <v>5.0000000000000001E-3</v>
      </c>
      <c r="W41" s="39">
        <f t="shared" si="26"/>
        <v>5.0000000000000001E-3</v>
      </c>
      <c r="X41" s="39">
        <f t="shared" si="26"/>
        <v>5.0000000000000001E-3</v>
      </c>
      <c r="Y41" s="39">
        <f t="shared" si="26"/>
        <v>5.0000000000000001E-3</v>
      </c>
      <c r="AC41" s="57" t="s">
        <v>68</v>
      </c>
      <c r="AD41" s="58">
        <f>SUM(R16,R20,R25,R30)-(1-AD40)</f>
        <v>0</v>
      </c>
      <c r="AE41" s="58">
        <f t="shared" ref="AE41:AI41" si="27">SUM(S16,S20,S25,S30)-(1-AE40)</f>
        <v>0</v>
      </c>
      <c r="AF41" s="58">
        <f t="shared" si="27"/>
        <v>0</v>
      </c>
      <c r="AG41" s="58">
        <f t="shared" si="27"/>
        <v>0</v>
      </c>
      <c r="AH41" s="58">
        <f t="shared" si="27"/>
        <v>0</v>
      </c>
      <c r="AI41" s="58">
        <f t="shared" si="27"/>
        <v>0</v>
      </c>
    </row>
    <row r="42" spans="4:35" ht="17.25" customHeight="1" x14ac:dyDescent="0.25">
      <c r="D42" s="32" t="s">
        <v>26</v>
      </c>
      <c r="E42" s="32" t="s">
        <v>211</v>
      </c>
      <c r="F42" s="33" t="s">
        <v>66</v>
      </c>
      <c r="G42" s="34" t="s">
        <v>32</v>
      </c>
      <c r="H42" s="32">
        <v>-15</v>
      </c>
      <c r="I42" s="35" t="s">
        <v>67</v>
      </c>
      <c r="J42" s="35" t="s">
        <v>35</v>
      </c>
      <c r="K42" s="36">
        <f t="shared" si="0"/>
        <v>0.60833333333333328</v>
      </c>
      <c r="L42" s="35" t="s">
        <v>37</v>
      </c>
      <c r="M42" s="37">
        <v>8</v>
      </c>
      <c r="N42" s="59">
        <v>0.2</v>
      </c>
      <c r="O42" s="60">
        <v>0.3</v>
      </c>
      <c r="P42" s="60">
        <v>0.4</v>
      </c>
      <c r="Q42" s="60">
        <v>0.5</v>
      </c>
      <c r="R42" s="60">
        <v>0.7</v>
      </c>
      <c r="S42" s="60">
        <v>0.8</v>
      </c>
      <c r="T42" s="60">
        <v>0.9</v>
      </c>
      <c r="U42" s="60">
        <v>0.9</v>
      </c>
      <c r="V42" s="60">
        <v>0.9</v>
      </c>
      <c r="W42" s="60">
        <v>0.7</v>
      </c>
      <c r="X42" s="60">
        <v>0.6</v>
      </c>
      <c r="Y42" s="60">
        <v>0.4</v>
      </c>
      <c r="AC42" s="57" t="s">
        <v>69</v>
      </c>
      <c r="AD42" s="61">
        <f>AVERAGE(R60/R56,R68/R64,R76/R72)-AD40</f>
        <v>0</v>
      </c>
      <c r="AE42" s="61">
        <f t="shared" ref="AE42:AI42" si="28">AVERAGE(S60/S56,S68/S64,S76/S72)-AE40</f>
        <v>0</v>
      </c>
      <c r="AF42" s="61">
        <f t="shared" si="28"/>
        <v>1.4462901968551059E-2</v>
      </c>
      <c r="AG42" s="61">
        <f t="shared" si="28"/>
        <v>1.3068945124001197E-2</v>
      </c>
      <c r="AH42" s="61">
        <f t="shared" si="28"/>
        <v>-3.9553624589896974E-4</v>
      </c>
      <c r="AI42" s="61">
        <f t="shared" si="28"/>
        <v>0</v>
      </c>
    </row>
    <row r="43" spans="4:35" ht="17.25" customHeight="1" x14ac:dyDescent="0.25">
      <c r="D43" s="32" t="s">
        <v>26</v>
      </c>
      <c r="E43" s="32" t="s">
        <v>211</v>
      </c>
      <c r="F43" s="33" t="s">
        <v>66</v>
      </c>
      <c r="G43" s="34" t="s">
        <v>32</v>
      </c>
      <c r="H43" s="32">
        <v>-15</v>
      </c>
      <c r="I43" s="35" t="s">
        <v>67</v>
      </c>
      <c r="J43" s="35" t="s">
        <v>35</v>
      </c>
      <c r="K43" s="36">
        <f t="shared" si="0"/>
        <v>0.38666666666666666</v>
      </c>
      <c r="L43" s="35" t="s">
        <v>38</v>
      </c>
      <c r="M43" s="37">
        <v>8</v>
      </c>
      <c r="N43" s="59">
        <f>N40-SUM(N41:N42)</f>
        <v>0.79499999999999993</v>
      </c>
      <c r="O43" s="60">
        <f t="shared" ref="O43" si="29">O40-SUM(O41:O42)</f>
        <v>0.69500000000000006</v>
      </c>
      <c r="P43" s="60">
        <f t="shared" ref="P43:Y43" si="30">P40-SUM(P41:P42)</f>
        <v>0.59499999999999997</v>
      </c>
      <c r="Q43" s="60">
        <f t="shared" si="30"/>
        <v>0.495</v>
      </c>
      <c r="R43" s="60">
        <f t="shared" si="30"/>
        <v>0.29500000000000004</v>
      </c>
      <c r="S43" s="60">
        <f t="shared" si="30"/>
        <v>0.19499999999999995</v>
      </c>
      <c r="T43" s="60">
        <f t="shared" si="30"/>
        <v>9.4999999999999973E-2</v>
      </c>
      <c r="U43" s="60">
        <f t="shared" si="30"/>
        <v>9.4999999999999973E-2</v>
      </c>
      <c r="V43" s="60">
        <f t="shared" si="30"/>
        <v>9.4999999999999973E-2</v>
      </c>
      <c r="W43" s="60">
        <f t="shared" si="30"/>
        <v>0.29500000000000004</v>
      </c>
      <c r="X43" s="60">
        <f t="shared" si="30"/>
        <v>0.39500000000000002</v>
      </c>
      <c r="Y43" s="60">
        <f t="shared" si="30"/>
        <v>0.59499999999999997</v>
      </c>
    </row>
    <row r="44" spans="4:35" ht="17.25" customHeight="1" x14ac:dyDescent="0.25">
      <c r="D44" s="62" t="s">
        <v>26</v>
      </c>
      <c r="E44" s="62" t="s">
        <v>211</v>
      </c>
      <c r="F44" s="63" t="s">
        <v>70</v>
      </c>
      <c r="G44" s="64" t="s">
        <v>32</v>
      </c>
      <c r="H44" s="62">
        <v>-15</v>
      </c>
      <c r="I44" s="65" t="s">
        <v>71</v>
      </c>
      <c r="J44" s="65" t="s">
        <v>34</v>
      </c>
      <c r="K44" s="27">
        <f t="shared" si="0"/>
        <v>0.17249999999999999</v>
      </c>
      <c r="L44" s="66" t="s">
        <v>28</v>
      </c>
      <c r="M44" s="67" t="s">
        <v>28</v>
      </c>
      <c r="N44" s="68">
        <v>0.14000000000000001</v>
      </c>
      <c r="O44" s="69">
        <v>0.12</v>
      </c>
      <c r="P44" s="69">
        <v>0.11</v>
      </c>
      <c r="Q44" s="69">
        <v>0.14000000000000001</v>
      </c>
      <c r="R44" s="69">
        <v>0.14000000000000001</v>
      </c>
      <c r="S44" s="69">
        <v>0.19</v>
      </c>
      <c r="T44" s="69">
        <v>0.21</v>
      </c>
      <c r="U44" s="69">
        <v>0.23</v>
      </c>
      <c r="V44" s="69">
        <v>0.23</v>
      </c>
      <c r="W44" s="69">
        <v>0.19</v>
      </c>
      <c r="X44" s="69">
        <v>0.18</v>
      </c>
      <c r="Y44" s="69">
        <v>0.19</v>
      </c>
    </row>
    <row r="45" spans="4:35" ht="17.25" customHeight="1" x14ac:dyDescent="0.25">
      <c r="D45" s="62" t="s">
        <v>26</v>
      </c>
      <c r="E45" s="62" t="s">
        <v>211</v>
      </c>
      <c r="F45" s="63" t="s">
        <v>72</v>
      </c>
      <c r="G45" s="64" t="s">
        <v>32</v>
      </c>
      <c r="H45" s="62">
        <v>-15</v>
      </c>
      <c r="I45" s="65" t="s">
        <v>73</v>
      </c>
      <c r="J45" s="65" t="s">
        <v>34</v>
      </c>
      <c r="K45" s="27">
        <f t="shared" si="0"/>
        <v>4.9999999999999996E-2</v>
      </c>
      <c r="L45" s="66" t="s">
        <v>28</v>
      </c>
      <c r="M45" s="67" t="s">
        <v>28</v>
      </c>
      <c r="N45" s="68">
        <v>0.05</v>
      </c>
      <c r="O45" s="69">
        <v>0.05</v>
      </c>
      <c r="P45" s="69">
        <v>0.05</v>
      </c>
      <c r="Q45" s="69">
        <v>0.05</v>
      </c>
      <c r="R45" s="69">
        <v>0.05</v>
      </c>
      <c r="S45" s="69">
        <v>0.05</v>
      </c>
      <c r="T45" s="69">
        <v>0.05</v>
      </c>
      <c r="U45" s="69">
        <v>0.05</v>
      </c>
      <c r="V45" s="69">
        <v>0.05</v>
      </c>
      <c r="W45" s="69">
        <v>0.05</v>
      </c>
      <c r="X45" s="69">
        <v>0.05</v>
      </c>
      <c r="Y45" s="69">
        <v>0.05</v>
      </c>
    </row>
    <row r="46" spans="4:35" ht="17.25" customHeight="1" x14ac:dyDescent="0.25">
      <c r="D46" s="62" t="s">
        <v>26</v>
      </c>
      <c r="E46" s="62" t="s">
        <v>211</v>
      </c>
      <c r="F46" s="63" t="s">
        <v>72</v>
      </c>
      <c r="G46" s="64" t="s">
        <v>32</v>
      </c>
      <c r="H46" s="62">
        <v>-15</v>
      </c>
      <c r="I46" s="65" t="s">
        <v>74</v>
      </c>
      <c r="J46" s="65" t="s">
        <v>34</v>
      </c>
      <c r="K46" s="27">
        <f t="shared" si="0"/>
        <v>5.7500000000000002E-2</v>
      </c>
      <c r="L46" s="66" t="s">
        <v>28</v>
      </c>
      <c r="M46" s="67" t="s">
        <v>28</v>
      </c>
      <c r="N46" s="68">
        <v>0.08</v>
      </c>
      <c r="O46" s="69">
        <v>0.08</v>
      </c>
      <c r="P46" s="69">
        <v>0.08</v>
      </c>
      <c r="Q46" s="69">
        <f>ROUND(8%*65%,2)</f>
        <v>0.05</v>
      </c>
      <c r="R46" s="69">
        <f t="shared" ref="R46:Y46" si="31">ROUND(8%*65%,2)</f>
        <v>0.05</v>
      </c>
      <c r="S46" s="69">
        <f t="shared" si="31"/>
        <v>0.05</v>
      </c>
      <c r="T46" s="69">
        <f t="shared" si="31"/>
        <v>0.05</v>
      </c>
      <c r="U46" s="69">
        <f t="shared" si="31"/>
        <v>0.05</v>
      </c>
      <c r="V46" s="69">
        <f t="shared" si="31"/>
        <v>0.05</v>
      </c>
      <c r="W46" s="69">
        <f t="shared" si="31"/>
        <v>0.05</v>
      </c>
      <c r="X46" s="69">
        <f t="shared" si="31"/>
        <v>0.05</v>
      </c>
      <c r="Y46" s="69">
        <f t="shared" si="31"/>
        <v>0.05</v>
      </c>
    </row>
    <row r="47" spans="4:35" ht="17.25" customHeight="1" x14ac:dyDescent="0.25">
      <c r="D47" s="62" t="s">
        <v>26</v>
      </c>
      <c r="E47" s="62" t="s">
        <v>211</v>
      </c>
      <c r="F47" s="63" t="s">
        <v>75</v>
      </c>
      <c r="G47" s="64" t="s">
        <v>32</v>
      </c>
      <c r="H47" s="62">
        <v>-15</v>
      </c>
      <c r="I47" s="65" t="s">
        <v>76</v>
      </c>
      <c r="J47" s="65" t="s">
        <v>34</v>
      </c>
      <c r="K47" s="27">
        <f>IFERROR(AVERAGE(N47:Y47),"n/a")</f>
        <v>0.49913918141536878</v>
      </c>
      <c r="L47" s="66" t="s">
        <v>28</v>
      </c>
      <c r="M47" s="67" t="s">
        <v>28</v>
      </c>
      <c r="N47" s="68">
        <v>0.45007484448734175</v>
      </c>
      <c r="O47" s="69">
        <v>0.3563849551064559</v>
      </c>
      <c r="P47" s="69">
        <v>0.2946739513540278</v>
      </c>
      <c r="Q47" s="69">
        <v>0.43304989182692005</v>
      </c>
      <c r="R47" s="69">
        <v>0.51129624317773559</v>
      </c>
      <c r="S47" s="69">
        <v>0.5493502304007114</v>
      </c>
      <c r="T47" s="69">
        <v>0.58902406298298216</v>
      </c>
      <c r="U47" s="69">
        <v>0.67685182849330361</v>
      </c>
      <c r="V47" s="69">
        <v>0.67691682330185243</v>
      </c>
      <c r="W47" s="69">
        <v>0.54092193891430174</v>
      </c>
      <c r="X47" s="69">
        <v>0.44223214720939175</v>
      </c>
      <c r="Y47" s="69">
        <v>0.46889325972940105</v>
      </c>
    </row>
    <row r="48" spans="4:35" ht="17.25" customHeight="1" x14ac:dyDescent="0.25">
      <c r="D48" s="71" t="s">
        <v>26</v>
      </c>
      <c r="E48" s="71" t="s">
        <v>211</v>
      </c>
      <c r="F48" s="18" t="s">
        <v>28</v>
      </c>
      <c r="G48" s="19" t="s">
        <v>77</v>
      </c>
      <c r="H48" s="71" t="s">
        <v>28</v>
      </c>
      <c r="I48" s="20" t="s">
        <v>28</v>
      </c>
      <c r="J48" s="20" t="s">
        <v>28</v>
      </c>
      <c r="K48" s="17" t="str">
        <f t="shared" si="0"/>
        <v>n/a</v>
      </c>
      <c r="L48" s="20" t="s">
        <v>28</v>
      </c>
      <c r="M48" s="21" t="s">
        <v>28</v>
      </c>
      <c r="N48" s="22" t="s">
        <v>28</v>
      </c>
      <c r="O48" s="17" t="s">
        <v>28</v>
      </c>
      <c r="P48" s="17" t="s">
        <v>28</v>
      </c>
      <c r="Q48" s="17" t="s">
        <v>28</v>
      </c>
      <c r="R48" s="17" t="s">
        <v>28</v>
      </c>
      <c r="S48" s="17" t="s">
        <v>28</v>
      </c>
      <c r="T48" s="17" t="s">
        <v>28</v>
      </c>
      <c r="U48" s="17" t="s">
        <v>28</v>
      </c>
      <c r="V48" s="17" t="s">
        <v>28</v>
      </c>
      <c r="W48" s="17" t="s">
        <v>28</v>
      </c>
      <c r="X48" s="17" t="s">
        <v>28</v>
      </c>
      <c r="Y48" s="17" t="s">
        <v>28</v>
      </c>
    </row>
    <row r="49" spans="4:37" ht="17.25" customHeight="1" x14ac:dyDescent="0.25">
      <c r="D49" s="23" t="s">
        <v>26</v>
      </c>
      <c r="E49" s="23" t="s">
        <v>211</v>
      </c>
      <c r="F49" s="24" t="s">
        <v>78</v>
      </c>
      <c r="G49" s="25" t="s">
        <v>32</v>
      </c>
      <c r="H49" s="23">
        <v>-10</v>
      </c>
      <c r="I49" s="26" t="s">
        <v>79</v>
      </c>
      <c r="J49" s="26" t="s">
        <v>34</v>
      </c>
      <c r="K49" s="27">
        <f t="shared" si="0"/>
        <v>1</v>
      </c>
      <c r="L49" s="26" t="s">
        <v>28</v>
      </c>
      <c r="M49" s="72" t="s">
        <v>28</v>
      </c>
      <c r="N49" s="30">
        <v>1</v>
      </c>
      <c r="O49" s="31">
        <v>1</v>
      </c>
      <c r="P49" s="31">
        <v>1</v>
      </c>
      <c r="Q49" s="31">
        <v>1</v>
      </c>
      <c r="R49" s="31">
        <v>1</v>
      </c>
      <c r="S49" s="31">
        <v>1</v>
      </c>
      <c r="T49" s="31">
        <v>1</v>
      </c>
      <c r="U49" s="31">
        <v>1</v>
      </c>
      <c r="V49" s="31">
        <v>1</v>
      </c>
      <c r="W49" s="31">
        <v>1</v>
      </c>
      <c r="X49" s="31">
        <v>1</v>
      </c>
      <c r="Y49" s="31">
        <v>1</v>
      </c>
    </row>
    <row r="50" spans="4:37" ht="17.25" customHeight="1" x14ac:dyDescent="0.25">
      <c r="D50" s="23" t="s">
        <v>26</v>
      </c>
      <c r="E50" s="23" t="s">
        <v>211</v>
      </c>
      <c r="F50" s="24" t="s">
        <v>80</v>
      </c>
      <c r="G50" s="25" t="s">
        <v>32</v>
      </c>
      <c r="H50" s="23">
        <v>-10</v>
      </c>
      <c r="I50" s="26" t="s">
        <v>81</v>
      </c>
      <c r="J50" s="26" t="s">
        <v>34</v>
      </c>
      <c r="K50" s="27">
        <f t="shared" si="0"/>
        <v>4.9999999999999996E-2</v>
      </c>
      <c r="L50" s="26" t="s">
        <v>28</v>
      </c>
      <c r="M50" s="72" t="s">
        <v>28</v>
      </c>
      <c r="N50" s="30">
        <v>0.05</v>
      </c>
      <c r="O50" s="31">
        <v>0.05</v>
      </c>
      <c r="P50" s="31">
        <v>0.05</v>
      </c>
      <c r="Q50" s="31">
        <v>0.05</v>
      </c>
      <c r="R50" s="31">
        <v>0.05</v>
      </c>
      <c r="S50" s="31">
        <v>0.05</v>
      </c>
      <c r="T50" s="31">
        <v>0.05</v>
      </c>
      <c r="U50" s="31">
        <v>0.05</v>
      </c>
      <c r="V50" s="31">
        <v>0.05</v>
      </c>
      <c r="W50" s="31">
        <v>0.05</v>
      </c>
      <c r="X50" s="31">
        <v>0.05</v>
      </c>
      <c r="Y50" s="31">
        <v>0.05</v>
      </c>
    </row>
    <row r="51" spans="4:37" ht="17.25" customHeight="1" x14ac:dyDescent="0.25">
      <c r="D51" s="32" t="s">
        <v>26</v>
      </c>
      <c r="E51" s="32" t="s">
        <v>211</v>
      </c>
      <c r="F51" s="33" t="s">
        <v>80</v>
      </c>
      <c r="G51" s="34" t="s">
        <v>32</v>
      </c>
      <c r="H51" s="32">
        <v>-10</v>
      </c>
      <c r="I51" s="35" t="s">
        <v>81</v>
      </c>
      <c r="J51" s="35" t="s">
        <v>35</v>
      </c>
      <c r="K51" s="36">
        <f t="shared" si="0"/>
        <v>4.9999999999999996E-2</v>
      </c>
      <c r="L51" s="35" t="s">
        <v>82</v>
      </c>
      <c r="M51" s="37">
        <v>340</v>
      </c>
      <c r="N51" s="44">
        <f>N50</f>
        <v>0.05</v>
      </c>
      <c r="O51" s="39">
        <f t="shared" ref="O51:Y51" si="32">O50</f>
        <v>0.05</v>
      </c>
      <c r="P51" s="39">
        <f t="shared" si="32"/>
        <v>0.05</v>
      </c>
      <c r="Q51" s="39">
        <f t="shared" si="32"/>
        <v>0.05</v>
      </c>
      <c r="R51" s="39">
        <f t="shared" si="32"/>
        <v>0.05</v>
      </c>
      <c r="S51" s="39">
        <f t="shared" si="32"/>
        <v>0.05</v>
      </c>
      <c r="T51" s="39">
        <f t="shared" si="32"/>
        <v>0.05</v>
      </c>
      <c r="U51" s="39">
        <f t="shared" si="32"/>
        <v>0.05</v>
      </c>
      <c r="V51" s="39">
        <f t="shared" si="32"/>
        <v>0.05</v>
      </c>
      <c r="W51" s="39">
        <f t="shared" si="32"/>
        <v>0.05</v>
      </c>
      <c r="X51" s="39">
        <f t="shared" si="32"/>
        <v>0.05</v>
      </c>
      <c r="Y51" s="39">
        <f t="shared" si="32"/>
        <v>0.05</v>
      </c>
    </row>
    <row r="52" spans="4:37" x14ac:dyDescent="0.25">
      <c r="D52" s="62" t="s">
        <v>26</v>
      </c>
      <c r="E52" s="62" t="s">
        <v>211</v>
      </c>
      <c r="F52" s="63" t="s">
        <v>80</v>
      </c>
      <c r="G52" s="64" t="s">
        <v>32</v>
      </c>
      <c r="H52" s="62">
        <v>-10</v>
      </c>
      <c r="I52" s="65" t="s">
        <v>83</v>
      </c>
      <c r="J52" s="65" t="s">
        <v>34</v>
      </c>
      <c r="K52" s="27">
        <f t="shared" si="0"/>
        <v>0.64197535372914183</v>
      </c>
      <c r="L52" s="66" t="s">
        <v>28</v>
      </c>
      <c r="M52" s="67" t="s">
        <v>28</v>
      </c>
      <c r="N52" s="182">
        <f>IF(100%-N50-N54&lt;0,0,100%-N50-N54)*1.21596938567278</f>
        <v>0.77822040683057914</v>
      </c>
      <c r="O52" s="183">
        <f>IF(100%-O50-O54&lt;0,0,100%-O50-O54)*1.04308469202541</f>
        <v>0.53197319293295908</v>
      </c>
      <c r="P52" s="183">
        <f>IF(100%-P50-P54&lt;0,0,100%-P50-P54)*0.868264492268347</f>
        <v>0.53832398520637503</v>
      </c>
      <c r="Q52" s="183">
        <f>IF(100%-Q50-Q54&lt;0,0,100%-Q50-Q54)*1.3277338121686</f>
        <v>0.69042158232767203</v>
      </c>
      <c r="R52" s="183">
        <f>IF(100%-R50-R54&lt;0,0,100%-R50-R54)*1.31801664804209</f>
        <v>0.68536865698188687</v>
      </c>
      <c r="S52" s="183">
        <f>IF(100%-S50-S54&lt;0,0,100%-S50-S54)*1.31099514483558</f>
        <v>0.64238762096943414</v>
      </c>
      <c r="T52" s="183">
        <f>IF(100%-T50-T54&lt;0,0,100%-T50-T54)*1.28646943741114</f>
        <v>0.59177594120912436</v>
      </c>
      <c r="U52" s="183">
        <f>IF(100%-U50-U54&lt;0,0,100%-U50-U54)*1.71228487389115</f>
        <v>0.66779110081754833</v>
      </c>
      <c r="V52" s="183">
        <f>IF(100%-V50-V54&lt;0,0,100%-V50-V54)*1.71265365681358</f>
        <v>0.66793492615729599</v>
      </c>
      <c r="W52" s="183">
        <f>IF(100%-W50-W54&lt;0,0,100%-W50-W54)*1.275852188237</f>
        <v>0.63792609411849988</v>
      </c>
      <c r="X52" s="183">
        <f>IF(100%-X50-X54&lt;0,0,100%-X50-X54)*1.20902695184896</f>
        <v>0.61660374544296959</v>
      </c>
      <c r="Y52" s="183">
        <f>IF(100%-Y50-Y54&lt;0,0,100%-Y50-Y54)*1.33668773827624</f>
        <v>0.65497699175535762</v>
      </c>
    </row>
    <row r="53" spans="4:37" x14ac:dyDescent="0.25">
      <c r="D53" s="73" t="s">
        <v>26</v>
      </c>
      <c r="E53" s="73" t="s">
        <v>211</v>
      </c>
      <c r="F53" s="74" t="s">
        <v>80</v>
      </c>
      <c r="G53" s="75" t="s">
        <v>32</v>
      </c>
      <c r="H53" s="73">
        <v>-10</v>
      </c>
      <c r="I53" s="76" t="s">
        <v>83</v>
      </c>
      <c r="J53" s="76" t="s">
        <v>35</v>
      </c>
      <c r="K53" s="36">
        <f t="shared" si="0"/>
        <v>0.64197535372914183</v>
      </c>
      <c r="L53" s="76" t="s">
        <v>82</v>
      </c>
      <c r="M53" s="77">
        <v>340</v>
      </c>
      <c r="N53" s="44">
        <f>N52</f>
        <v>0.77822040683057914</v>
      </c>
      <c r="O53" s="39">
        <f t="shared" ref="O53:Y53" si="33">O52</f>
        <v>0.53197319293295908</v>
      </c>
      <c r="P53" s="39">
        <f t="shared" si="33"/>
        <v>0.53832398520637503</v>
      </c>
      <c r="Q53" s="39">
        <f t="shared" si="33"/>
        <v>0.69042158232767203</v>
      </c>
      <c r="R53" s="39">
        <f t="shared" si="33"/>
        <v>0.68536865698188687</v>
      </c>
      <c r="S53" s="39">
        <f t="shared" si="33"/>
        <v>0.64238762096943414</v>
      </c>
      <c r="T53" s="39">
        <f t="shared" si="33"/>
        <v>0.59177594120912436</v>
      </c>
      <c r="U53" s="39">
        <f t="shared" si="33"/>
        <v>0.66779110081754833</v>
      </c>
      <c r="V53" s="39">
        <f t="shared" si="33"/>
        <v>0.66793492615729599</v>
      </c>
      <c r="W53" s="39">
        <f t="shared" si="33"/>
        <v>0.63792609411849988</v>
      </c>
      <c r="X53" s="39">
        <f t="shared" si="33"/>
        <v>0.61660374544296959</v>
      </c>
      <c r="Y53" s="39">
        <f t="shared" si="33"/>
        <v>0.65497699175535762</v>
      </c>
    </row>
    <row r="54" spans="4:37" ht="17.25" customHeight="1" x14ac:dyDescent="0.25">
      <c r="D54" s="62" t="s">
        <v>26</v>
      </c>
      <c r="E54" s="62" t="s">
        <v>211</v>
      </c>
      <c r="F54" s="63" t="s">
        <v>80</v>
      </c>
      <c r="G54" s="64" t="s">
        <v>32</v>
      </c>
      <c r="H54" s="62">
        <v>-10</v>
      </c>
      <c r="I54" s="65" t="s">
        <v>84</v>
      </c>
      <c r="J54" s="65" t="s">
        <v>34</v>
      </c>
      <c r="K54" s="27">
        <f t="shared" si="0"/>
        <v>0.44666666666666671</v>
      </c>
      <c r="L54" s="66" t="s">
        <v>28</v>
      </c>
      <c r="M54" s="67" t="s">
        <v>28</v>
      </c>
      <c r="N54" s="68">
        <v>0.31</v>
      </c>
      <c r="O54" s="69">
        <v>0.44</v>
      </c>
      <c r="P54" s="69">
        <v>0.33</v>
      </c>
      <c r="Q54" s="69">
        <v>0.43</v>
      </c>
      <c r="R54" s="69">
        <v>0.43</v>
      </c>
      <c r="S54" s="69">
        <v>0.46</v>
      </c>
      <c r="T54" s="69">
        <v>0.49</v>
      </c>
      <c r="U54" s="69">
        <v>0.56000000000000005</v>
      </c>
      <c r="V54" s="69">
        <v>0.56000000000000005</v>
      </c>
      <c r="W54" s="69">
        <v>0.45</v>
      </c>
      <c r="X54" s="69">
        <v>0.44</v>
      </c>
      <c r="Y54" s="69">
        <v>0.46</v>
      </c>
    </row>
    <row r="55" spans="4:37" ht="17.25" customHeight="1" x14ac:dyDescent="0.25">
      <c r="D55" s="73" t="s">
        <v>26</v>
      </c>
      <c r="E55" s="73" t="s">
        <v>211</v>
      </c>
      <c r="F55" s="74" t="s">
        <v>80</v>
      </c>
      <c r="G55" s="75" t="s">
        <v>32</v>
      </c>
      <c r="H55" s="73">
        <v>-10</v>
      </c>
      <c r="I55" s="76" t="s">
        <v>84</v>
      </c>
      <c r="J55" s="76" t="s">
        <v>35</v>
      </c>
      <c r="K55" s="36">
        <f t="shared" si="0"/>
        <v>0.44666666666666671</v>
      </c>
      <c r="L55" s="76" t="s">
        <v>82</v>
      </c>
      <c r="M55" s="77">
        <v>340</v>
      </c>
      <c r="N55" s="44">
        <f>N54</f>
        <v>0.31</v>
      </c>
      <c r="O55" s="39">
        <f t="shared" ref="O55:Y55" si="34">O54</f>
        <v>0.44</v>
      </c>
      <c r="P55" s="39">
        <f t="shared" si="34"/>
        <v>0.33</v>
      </c>
      <c r="Q55" s="39">
        <f t="shared" si="34"/>
        <v>0.43</v>
      </c>
      <c r="R55" s="39">
        <f t="shared" si="34"/>
        <v>0.43</v>
      </c>
      <c r="S55" s="39">
        <f t="shared" si="34"/>
        <v>0.46</v>
      </c>
      <c r="T55" s="39">
        <f t="shared" si="34"/>
        <v>0.49</v>
      </c>
      <c r="U55" s="39">
        <f t="shared" si="34"/>
        <v>0.56000000000000005</v>
      </c>
      <c r="V55" s="39">
        <f t="shared" si="34"/>
        <v>0.56000000000000005</v>
      </c>
      <c r="W55" s="39">
        <f t="shared" si="34"/>
        <v>0.45</v>
      </c>
      <c r="X55" s="39">
        <f t="shared" si="34"/>
        <v>0.44</v>
      </c>
      <c r="Y55" s="39">
        <f t="shared" si="34"/>
        <v>0.46</v>
      </c>
    </row>
    <row r="56" spans="4:37" ht="17.25" customHeight="1" x14ac:dyDescent="0.25">
      <c r="D56" s="78" t="s">
        <v>26</v>
      </c>
      <c r="E56" s="78" t="s">
        <v>211</v>
      </c>
      <c r="F56" s="79" t="s">
        <v>85</v>
      </c>
      <c r="G56" s="80" t="s">
        <v>32</v>
      </c>
      <c r="H56" s="78">
        <v>-5</v>
      </c>
      <c r="I56" s="66" t="s">
        <v>86</v>
      </c>
      <c r="J56" s="66" t="s">
        <v>34</v>
      </c>
      <c r="K56" s="27">
        <f t="shared" si="0"/>
        <v>0.33348088842434237</v>
      </c>
      <c r="L56" s="66" t="s">
        <v>28</v>
      </c>
      <c r="M56" s="67" t="s">
        <v>28</v>
      </c>
      <c r="N56" s="68">
        <f>34.8958694901652%*52%</f>
        <v>0.18145852134885904</v>
      </c>
      <c r="O56" s="69">
        <v>0.27729180483910232</v>
      </c>
      <c r="P56" s="69">
        <v>0.29447665510673066</v>
      </c>
      <c r="Q56" s="69">
        <v>0.30521449231336528</v>
      </c>
      <c r="R56" s="69">
        <v>0.3147230744151982</v>
      </c>
      <c r="S56" s="69">
        <v>0.34331597561720734</v>
      </c>
      <c r="T56" s="69">
        <v>0.35886468806617478</v>
      </c>
      <c r="U56" s="69">
        <v>0.40987449738602016</v>
      </c>
      <c r="V56" s="69">
        <v>0.41980539250841709</v>
      </c>
      <c r="W56" s="69">
        <v>0.37646446915659149</v>
      </c>
      <c r="X56" s="69">
        <v>0.35804037559226293</v>
      </c>
      <c r="Y56" s="69">
        <v>0.36224071474217906</v>
      </c>
      <c r="AK56" s="81" t="s">
        <v>87</v>
      </c>
    </row>
    <row r="57" spans="4:37" ht="17.25" customHeight="1" x14ac:dyDescent="0.25">
      <c r="D57" s="82" t="s">
        <v>26</v>
      </c>
      <c r="E57" s="82" t="s">
        <v>211</v>
      </c>
      <c r="F57" s="83" t="s">
        <v>85</v>
      </c>
      <c r="G57" s="84" t="s">
        <v>32</v>
      </c>
      <c r="H57" s="82">
        <v>-5</v>
      </c>
      <c r="I57" s="85" t="s">
        <v>86</v>
      </c>
      <c r="J57" s="85" t="s">
        <v>35</v>
      </c>
      <c r="K57" s="36">
        <f t="shared" si="0"/>
        <v>0.33348088842434237</v>
      </c>
      <c r="L57" s="85" t="s">
        <v>88</v>
      </c>
      <c r="M57" s="86">
        <v>0.3</v>
      </c>
      <c r="N57" s="87">
        <f>N56</f>
        <v>0.18145852134885904</v>
      </c>
      <c r="O57" s="88">
        <f t="shared" ref="O57:Y57" si="35">O56</f>
        <v>0.27729180483910232</v>
      </c>
      <c r="P57" s="88">
        <f t="shared" si="35"/>
        <v>0.29447665510673066</v>
      </c>
      <c r="Q57" s="88">
        <f t="shared" si="35"/>
        <v>0.30521449231336528</v>
      </c>
      <c r="R57" s="88">
        <f t="shared" si="35"/>
        <v>0.3147230744151982</v>
      </c>
      <c r="S57" s="88">
        <f t="shared" si="35"/>
        <v>0.34331597561720734</v>
      </c>
      <c r="T57" s="88">
        <f t="shared" si="35"/>
        <v>0.35886468806617478</v>
      </c>
      <c r="U57" s="88">
        <f t="shared" si="35"/>
        <v>0.40987449738602016</v>
      </c>
      <c r="V57" s="88">
        <f t="shared" si="35"/>
        <v>0.41980539250841709</v>
      </c>
      <c r="W57" s="88">
        <f t="shared" si="35"/>
        <v>0.37646446915659149</v>
      </c>
      <c r="X57" s="88">
        <f t="shared" si="35"/>
        <v>0.35804037559226293</v>
      </c>
      <c r="Y57" s="88">
        <f t="shared" si="35"/>
        <v>0.36224071474217906</v>
      </c>
    </row>
    <row r="58" spans="4:37" ht="17.25" customHeight="1" x14ac:dyDescent="0.25">
      <c r="D58" s="82" t="s">
        <v>26</v>
      </c>
      <c r="E58" s="82" t="s">
        <v>211</v>
      </c>
      <c r="F58" s="83" t="s">
        <v>85</v>
      </c>
      <c r="G58" s="84" t="s">
        <v>32</v>
      </c>
      <c r="H58" s="82">
        <v>-5</v>
      </c>
      <c r="I58" s="85" t="s">
        <v>86</v>
      </c>
      <c r="J58" s="85" t="s">
        <v>35</v>
      </c>
      <c r="K58" s="36">
        <f t="shared" si="0"/>
        <v>0</v>
      </c>
      <c r="L58" s="85" t="s">
        <v>89</v>
      </c>
      <c r="M58" s="86">
        <v>3</v>
      </c>
      <c r="N58" s="87">
        <v>0</v>
      </c>
      <c r="O58" s="88">
        <v>0</v>
      </c>
      <c r="P58" s="88">
        <v>0</v>
      </c>
      <c r="Q58" s="88">
        <v>0</v>
      </c>
      <c r="R58" s="88">
        <v>0</v>
      </c>
      <c r="S58" s="88">
        <v>0</v>
      </c>
      <c r="T58" s="88">
        <v>0</v>
      </c>
      <c r="U58" s="88">
        <v>0</v>
      </c>
      <c r="V58" s="88">
        <v>0</v>
      </c>
      <c r="W58" s="88">
        <v>0</v>
      </c>
      <c r="X58" s="88">
        <v>0</v>
      </c>
      <c r="Y58" s="88">
        <v>0</v>
      </c>
    </row>
    <row r="59" spans="4:37" ht="17.25" customHeight="1" x14ac:dyDescent="0.25">
      <c r="D59" s="82" t="s">
        <v>26</v>
      </c>
      <c r="E59" s="82" t="s">
        <v>211</v>
      </c>
      <c r="F59" s="83" t="s">
        <v>85</v>
      </c>
      <c r="G59" s="84" t="s">
        <v>32</v>
      </c>
      <c r="H59" s="82">
        <v>-5</v>
      </c>
      <c r="I59" s="85" t="s">
        <v>86</v>
      </c>
      <c r="J59" s="85" t="s">
        <v>35</v>
      </c>
      <c r="K59" s="36">
        <f t="shared" si="0"/>
        <v>2.9166666666666671E-2</v>
      </c>
      <c r="L59" s="35" t="s">
        <v>90</v>
      </c>
      <c r="M59" s="37">
        <v>0.1</v>
      </c>
      <c r="N59" s="89">
        <f t="shared" ref="N59:S59" si="36">ROUND(20%*N56,2)</f>
        <v>0.04</v>
      </c>
      <c r="O59" s="90">
        <f t="shared" si="36"/>
        <v>0.06</v>
      </c>
      <c r="P59" s="90">
        <f t="shared" si="36"/>
        <v>0.06</v>
      </c>
      <c r="Q59" s="90">
        <f t="shared" si="36"/>
        <v>0.06</v>
      </c>
      <c r="R59" s="90">
        <f t="shared" si="36"/>
        <v>0.06</v>
      </c>
      <c r="S59" s="90">
        <f t="shared" si="36"/>
        <v>7.0000000000000007E-2</v>
      </c>
      <c r="T59" s="90">
        <v>0</v>
      </c>
      <c r="U59" s="90">
        <v>0</v>
      </c>
      <c r="V59" s="90">
        <v>0</v>
      </c>
      <c r="W59" s="90">
        <v>0</v>
      </c>
      <c r="X59" s="90">
        <v>0</v>
      </c>
      <c r="Y59" s="90">
        <v>0</v>
      </c>
    </row>
    <row r="60" spans="4:37" ht="17.25" customHeight="1" x14ac:dyDescent="0.25">
      <c r="D60" s="82" t="s">
        <v>26</v>
      </c>
      <c r="E60" s="82" t="s">
        <v>211</v>
      </c>
      <c r="F60" s="83" t="s">
        <v>85</v>
      </c>
      <c r="G60" s="84" t="s">
        <v>32</v>
      </c>
      <c r="H60" s="82">
        <v>-5</v>
      </c>
      <c r="I60" s="85" t="s">
        <v>86</v>
      </c>
      <c r="J60" s="85" t="s">
        <v>35</v>
      </c>
      <c r="K60" s="36">
        <f t="shared" si="0"/>
        <v>1.4999999999999999E-2</v>
      </c>
      <c r="L60" s="91" t="s">
        <v>54</v>
      </c>
      <c r="M60" s="92">
        <v>2.5</v>
      </c>
      <c r="N60" s="93">
        <v>0</v>
      </c>
      <c r="O60" s="46">
        <v>0</v>
      </c>
      <c r="P60" s="46">
        <v>0</v>
      </c>
      <c r="Q60" s="46">
        <v>0</v>
      </c>
      <c r="R60" s="94">
        <f>ROUND(AD40*R56,2)</f>
        <v>0</v>
      </c>
      <c r="S60" s="94">
        <f t="shared" ref="S60:W60" si="37">ROUND(AE40*S56,2)</f>
        <v>0</v>
      </c>
      <c r="T60" s="94">
        <f t="shared" si="37"/>
        <v>0.04</v>
      </c>
      <c r="U60" s="94">
        <f t="shared" si="37"/>
        <v>0.06</v>
      </c>
      <c r="V60" s="94">
        <f t="shared" si="37"/>
        <v>0.08</v>
      </c>
      <c r="W60" s="94">
        <f t="shared" si="37"/>
        <v>0</v>
      </c>
      <c r="X60" s="46">
        <v>0</v>
      </c>
      <c r="Y60" s="46">
        <v>0</v>
      </c>
    </row>
    <row r="61" spans="4:37" ht="17.25" customHeight="1" x14ac:dyDescent="0.25">
      <c r="D61" s="82" t="s">
        <v>26</v>
      </c>
      <c r="E61" s="82" t="s">
        <v>211</v>
      </c>
      <c r="F61" s="83" t="s">
        <v>85</v>
      </c>
      <c r="G61" s="84" t="s">
        <v>32</v>
      </c>
      <c r="H61" s="82">
        <v>-5</v>
      </c>
      <c r="I61" s="85" t="s">
        <v>86</v>
      </c>
      <c r="J61" s="85" t="s">
        <v>35</v>
      </c>
      <c r="K61" s="36">
        <f t="shared" si="0"/>
        <v>9.1666666666666667E-3</v>
      </c>
      <c r="L61" s="91" t="s">
        <v>55</v>
      </c>
      <c r="M61" s="92">
        <f>ROUND(0.5%*230,1)</f>
        <v>1.2</v>
      </c>
      <c r="N61" s="93">
        <f t="shared" ref="N61:Y61" si="38">SUM(N62:N63)</f>
        <v>0</v>
      </c>
      <c r="O61" s="46">
        <f t="shared" si="38"/>
        <v>0</v>
      </c>
      <c r="P61" s="46">
        <f t="shared" si="38"/>
        <v>0</v>
      </c>
      <c r="Q61" s="46">
        <f t="shared" si="38"/>
        <v>0</v>
      </c>
      <c r="R61" s="94">
        <f t="shared" si="38"/>
        <v>0</v>
      </c>
      <c r="S61" s="94">
        <f t="shared" si="38"/>
        <v>0</v>
      </c>
      <c r="T61" s="94">
        <f t="shared" si="38"/>
        <v>0.02</v>
      </c>
      <c r="U61" s="94">
        <f t="shared" si="38"/>
        <v>0.04</v>
      </c>
      <c r="V61" s="94">
        <f t="shared" si="38"/>
        <v>0.05</v>
      </c>
      <c r="W61" s="94">
        <f t="shared" ref="W61" si="39">SUM(W62:W63)</f>
        <v>0</v>
      </c>
      <c r="X61" s="46">
        <f t="shared" si="38"/>
        <v>0</v>
      </c>
      <c r="Y61" s="46">
        <f t="shared" si="38"/>
        <v>0</v>
      </c>
    </row>
    <row r="62" spans="4:37" ht="17.25" customHeight="1" x14ac:dyDescent="0.25">
      <c r="D62" s="82" t="s">
        <v>26</v>
      </c>
      <c r="E62" s="82" t="s">
        <v>211</v>
      </c>
      <c r="F62" s="83" t="s">
        <v>85</v>
      </c>
      <c r="G62" s="84" t="s">
        <v>32</v>
      </c>
      <c r="H62" s="82">
        <v>-5</v>
      </c>
      <c r="I62" s="85" t="s">
        <v>86</v>
      </c>
      <c r="J62" s="85" t="s">
        <v>35</v>
      </c>
      <c r="K62" s="36">
        <f t="shared" si="0"/>
        <v>0</v>
      </c>
      <c r="L62" s="91" t="s">
        <v>56</v>
      </c>
      <c r="M62" s="92">
        <v>0.1</v>
      </c>
      <c r="N62" s="93">
        <v>0</v>
      </c>
      <c r="O62" s="46">
        <v>0</v>
      </c>
      <c r="P62" s="46">
        <v>0</v>
      </c>
      <c r="Q62" s="46">
        <v>0</v>
      </c>
      <c r="R62" s="94">
        <v>0</v>
      </c>
      <c r="S62" s="94">
        <v>0</v>
      </c>
      <c r="T62" s="94">
        <v>0</v>
      </c>
      <c r="U62" s="94">
        <v>0</v>
      </c>
      <c r="V62" s="94">
        <v>0</v>
      </c>
      <c r="W62" s="94">
        <v>0</v>
      </c>
      <c r="X62" s="46">
        <v>0</v>
      </c>
      <c r="Y62" s="46">
        <v>0</v>
      </c>
    </row>
    <row r="63" spans="4:37" ht="17.25" customHeight="1" x14ac:dyDescent="0.25">
      <c r="D63" s="82" t="s">
        <v>26</v>
      </c>
      <c r="E63" s="82" t="s">
        <v>211</v>
      </c>
      <c r="F63" s="83" t="s">
        <v>85</v>
      </c>
      <c r="G63" s="84" t="s">
        <v>32</v>
      </c>
      <c r="H63" s="82">
        <v>-5</v>
      </c>
      <c r="I63" s="85" t="s">
        <v>86</v>
      </c>
      <c r="J63" s="85" t="s">
        <v>35</v>
      </c>
      <c r="K63" s="36">
        <f t="shared" si="0"/>
        <v>9.1666666666666667E-3</v>
      </c>
      <c r="L63" s="91" t="s">
        <v>51</v>
      </c>
      <c r="M63" s="92">
        <v>1.5</v>
      </c>
      <c r="N63" s="93">
        <f t="shared" ref="N63:Y63" si="40">ROUND(60%*N58,2)-N62</f>
        <v>0</v>
      </c>
      <c r="O63" s="46">
        <f t="shared" si="40"/>
        <v>0</v>
      </c>
      <c r="P63" s="46">
        <f t="shared" si="40"/>
        <v>0</v>
      </c>
      <c r="Q63" s="46">
        <f t="shared" si="40"/>
        <v>0</v>
      </c>
      <c r="R63" s="94">
        <f t="shared" ref="R63:V63" si="41">ROUND(60%*R60,2)-R62</f>
        <v>0</v>
      </c>
      <c r="S63" s="94">
        <f t="shared" si="41"/>
        <v>0</v>
      </c>
      <c r="T63" s="94">
        <f t="shared" si="41"/>
        <v>0.02</v>
      </c>
      <c r="U63" s="94">
        <f t="shared" si="41"/>
        <v>0.04</v>
      </c>
      <c r="V63" s="94">
        <f t="shared" si="41"/>
        <v>0.05</v>
      </c>
      <c r="W63" s="94">
        <f>ROUND(60%*W60,2)-W62</f>
        <v>0</v>
      </c>
      <c r="X63" s="46">
        <f t="shared" si="40"/>
        <v>0</v>
      </c>
      <c r="Y63" s="46">
        <f t="shared" si="40"/>
        <v>0</v>
      </c>
    </row>
    <row r="64" spans="4:37" ht="17.25" customHeight="1" x14ac:dyDescent="0.25">
      <c r="D64" s="78" t="s">
        <v>26</v>
      </c>
      <c r="E64" s="78" t="s">
        <v>211</v>
      </c>
      <c r="F64" s="79" t="s">
        <v>85</v>
      </c>
      <c r="G64" s="80" t="s">
        <v>32</v>
      </c>
      <c r="H64" s="78">
        <v>-5</v>
      </c>
      <c r="I64" s="66" t="s">
        <v>58</v>
      </c>
      <c r="J64" s="66" t="s">
        <v>34</v>
      </c>
      <c r="K64" s="27">
        <f t="shared" si="0"/>
        <v>6.3333333333333325E-2</v>
      </c>
      <c r="L64" s="28" t="s">
        <v>28</v>
      </c>
      <c r="M64" s="37">
        <v>1.5</v>
      </c>
      <c r="N64" s="68">
        <v>0</v>
      </c>
      <c r="O64" s="69">
        <v>0</v>
      </c>
      <c r="P64" s="69">
        <v>0</v>
      </c>
      <c r="Q64" s="51">
        <f t="shared" ref="Q64:Y64" si="42">ROUNDDOWN(Q56*25%,2)</f>
        <v>7.0000000000000007E-2</v>
      </c>
      <c r="R64" s="51">
        <f t="shared" si="42"/>
        <v>7.0000000000000007E-2</v>
      </c>
      <c r="S64" s="51">
        <f t="shared" si="42"/>
        <v>0.08</v>
      </c>
      <c r="T64" s="51">
        <f t="shared" si="42"/>
        <v>0.08</v>
      </c>
      <c r="U64" s="51">
        <f t="shared" si="42"/>
        <v>0.1</v>
      </c>
      <c r="V64" s="51">
        <f t="shared" si="42"/>
        <v>0.1</v>
      </c>
      <c r="W64" s="51">
        <f t="shared" si="42"/>
        <v>0.09</v>
      </c>
      <c r="X64" s="51">
        <f t="shared" si="42"/>
        <v>0.08</v>
      </c>
      <c r="Y64" s="51">
        <f t="shared" si="42"/>
        <v>0.09</v>
      </c>
    </row>
    <row r="65" spans="4:25" ht="17.25" customHeight="1" x14ac:dyDescent="0.25">
      <c r="D65" s="82" t="s">
        <v>26</v>
      </c>
      <c r="E65" s="82" t="s">
        <v>211</v>
      </c>
      <c r="F65" s="83" t="s">
        <v>85</v>
      </c>
      <c r="G65" s="84" t="s">
        <v>32</v>
      </c>
      <c r="H65" s="82">
        <v>-5</v>
      </c>
      <c r="I65" s="85" t="s">
        <v>58</v>
      </c>
      <c r="J65" s="85" t="s">
        <v>35</v>
      </c>
      <c r="K65" s="36">
        <f t="shared" si="0"/>
        <v>6.3333333333333325E-2</v>
      </c>
      <c r="L65" s="85" t="s">
        <v>88</v>
      </c>
      <c r="M65" s="86">
        <v>0.3</v>
      </c>
      <c r="N65" s="87">
        <f>N64</f>
        <v>0</v>
      </c>
      <c r="O65" s="88">
        <f t="shared" ref="O65:Y65" si="43">O64</f>
        <v>0</v>
      </c>
      <c r="P65" s="88">
        <f t="shared" si="43"/>
        <v>0</v>
      </c>
      <c r="Q65" s="88">
        <f t="shared" si="43"/>
        <v>7.0000000000000007E-2</v>
      </c>
      <c r="R65" s="88">
        <f t="shared" si="43"/>
        <v>7.0000000000000007E-2</v>
      </c>
      <c r="S65" s="88">
        <f t="shared" si="43"/>
        <v>0.08</v>
      </c>
      <c r="T65" s="88">
        <f t="shared" si="43"/>
        <v>0.08</v>
      </c>
      <c r="U65" s="88">
        <f t="shared" si="43"/>
        <v>0.1</v>
      </c>
      <c r="V65" s="88">
        <f t="shared" si="43"/>
        <v>0.1</v>
      </c>
      <c r="W65" s="88">
        <f t="shared" si="43"/>
        <v>0.09</v>
      </c>
      <c r="X65" s="88">
        <f t="shared" si="43"/>
        <v>0.08</v>
      </c>
      <c r="Y65" s="88">
        <f t="shared" si="43"/>
        <v>0.09</v>
      </c>
    </row>
    <row r="66" spans="4:25" ht="17.25" customHeight="1" x14ac:dyDescent="0.25">
      <c r="D66" s="82" t="s">
        <v>26</v>
      </c>
      <c r="E66" s="82" t="s">
        <v>211</v>
      </c>
      <c r="F66" s="83" t="s">
        <v>85</v>
      </c>
      <c r="G66" s="84" t="s">
        <v>32</v>
      </c>
      <c r="H66" s="82">
        <v>-5</v>
      </c>
      <c r="I66" s="85" t="s">
        <v>58</v>
      </c>
      <c r="J66" s="85" t="s">
        <v>35</v>
      </c>
      <c r="K66" s="36">
        <f t="shared" si="0"/>
        <v>0</v>
      </c>
      <c r="L66" s="85" t="s">
        <v>89</v>
      </c>
      <c r="M66" s="86">
        <v>3</v>
      </c>
      <c r="N66" s="87">
        <v>0</v>
      </c>
      <c r="O66" s="88">
        <v>0</v>
      </c>
      <c r="P66" s="88">
        <v>0</v>
      </c>
      <c r="Q66" s="88">
        <v>0</v>
      </c>
      <c r="R66" s="88">
        <v>0</v>
      </c>
      <c r="S66" s="88">
        <v>0</v>
      </c>
      <c r="T66" s="88">
        <v>0</v>
      </c>
      <c r="U66" s="88">
        <v>0</v>
      </c>
      <c r="V66" s="88">
        <v>0</v>
      </c>
      <c r="W66" s="88">
        <v>0</v>
      </c>
      <c r="X66" s="88">
        <v>0</v>
      </c>
      <c r="Y66" s="88">
        <v>0</v>
      </c>
    </row>
    <row r="67" spans="4:25" ht="17.25" customHeight="1" x14ac:dyDescent="0.25">
      <c r="D67" s="82" t="s">
        <v>26</v>
      </c>
      <c r="E67" s="82" t="s">
        <v>211</v>
      </c>
      <c r="F67" s="83" t="s">
        <v>85</v>
      </c>
      <c r="G67" s="84" t="s">
        <v>32</v>
      </c>
      <c r="H67" s="82">
        <v>-5</v>
      </c>
      <c r="I67" s="85" t="s">
        <v>58</v>
      </c>
      <c r="J67" s="85" t="s">
        <v>35</v>
      </c>
      <c r="K67" s="36">
        <f t="shared" si="0"/>
        <v>3.3333333333333335E-3</v>
      </c>
      <c r="L67" s="35" t="s">
        <v>90</v>
      </c>
      <c r="M67" s="37">
        <v>0.1</v>
      </c>
      <c r="N67" s="89">
        <f t="shared" ref="N67:S67" si="44">ROUND(20%*N64,2)</f>
        <v>0</v>
      </c>
      <c r="O67" s="90">
        <f t="shared" si="44"/>
        <v>0</v>
      </c>
      <c r="P67" s="90">
        <f t="shared" si="44"/>
        <v>0</v>
      </c>
      <c r="Q67" s="90">
        <f t="shared" si="44"/>
        <v>0.01</v>
      </c>
      <c r="R67" s="90">
        <f t="shared" si="44"/>
        <v>0.01</v>
      </c>
      <c r="S67" s="90">
        <f t="shared" si="44"/>
        <v>0.02</v>
      </c>
      <c r="T67" s="90">
        <v>0</v>
      </c>
      <c r="U67" s="90">
        <v>0</v>
      </c>
      <c r="V67" s="90">
        <v>0</v>
      </c>
      <c r="W67" s="90">
        <v>0</v>
      </c>
      <c r="X67" s="90">
        <v>0</v>
      </c>
      <c r="Y67" s="90">
        <v>0</v>
      </c>
    </row>
    <row r="68" spans="4:25" ht="17.25" customHeight="1" x14ac:dyDescent="0.25">
      <c r="D68" s="82" t="s">
        <v>26</v>
      </c>
      <c r="E68" s="82" t="s">
        <v>211</v>
      </c>
      <c r="F68" s="83" t="s">
        <v>85</v>
      </c>
      <c r="G68" s="84" t="s">
        <v>32</v>
      </c>
      <c r="H68" s="82">
        <v>-5</v>
      </c>
      <c r="I68" s="85" t="s">
        <v>58</v>
      </c>
      <c r="J68" s="85" t="s">
        <v>35</v>
      </c>
      <c r="K68" s="36">
        <f t="shared" si="0"/>
        <v>4.1666666666666666E-3</v>
      </c>
      <c r="L68" s="91" t="s">
        <v>54</v>
      </c>
      <c r="M68" s="92">
        <v>2.5</v>
      </c>
      <c r="N68" s="93">
        <v>0</v>
      </c>
      <c r="O68" s="46">
        <v>0</v>
      </c>
      <c r="P68" s="46">
        <v>0</v>
      </c>
      <c r="Q68" s="46">
        <v>0</v>
      </c>
      <c r="R68" s="94">
        <f>ROUND(AD40*R64,2)</f>
        <v>0</v>
      </c>
      <c r="S68" s="94">
        <f t="shared" ref="S68:W68" si="45">ROUND(AE40*S64,2)</f>
        <v>0</v>
      </c>
      <c r="T68" s="94">
        <f t="shared" si="45"/>
        <v>0.01</v>
      </c>
      <c r="U68" s="94">
        <f t="shared" si="45"/>
        <v>0.02</v>
      </c>
      <c r="V68" s="94">
        <f t="shared" si="45"/>
        <v>0.02</v>
      </c>
      <c r="W68" s="94">
        <f t="shared" si="45"/>
        <v>0</v>
      </c>
      <c r="X68" s="46">
        <v>0</v>
      </c>
      <c r="Y68" s="46">
        <v>0</v>
      </c>
    </row>
    <row r="69" spans="4:25" ht="17.25" customHeight="1" x14ac:dyDescent="0.25">
      <c r="D69" s="82" t="s">
        <v>26</v>
      </c>
      <c r="E69" s="82" t="s">
        <v>211</v>
      </c>
      <c r="F69" s="83" t="s">
        <v>85</v>
      </c>
      <c r="G69" s="84" t="s">
        <v>32</v>
      </c>
      <c r="H69" s="82">
        <v>-5</v>
      </c>
      <c r="I69" s="85" t="s">
        <v>58</v>
      </c>
      <c r="J69" s="85" t="s">
        <v>35</v>
      </c>
      <c r="K69" s="36">
        <f t="shared" si="0"/>
        <v>2.5000000000000001E-3</v>
      </c>
      <c r="L69" s="91" t="s">
        <v>55</v>
      </c>
      <c r="M69" s="92">
        <f>ROUND(0.5%*230,1)</f>
        <v>1.2</v>
      </c>
      <c r="N69" s="93">
        <f t="shared" ref="N69:Y69" si="46">SUM(N70:N71)</f>
        <v>0</v>
      </c>
      <c r="O69" s="46">
        <f t="shared" si="46"/>
        <v>0</v>
      </c>
      <c r="P69" s="46">
        <f t="shared" si="46"/>
        <v>0</v>
      </c>
      <c r="Q69" s="46">
        <f t="shared" si="46"/>
        <v>0</v>
      </c>
      <c r="R69" s="94">
        <f t="shared" si="46"/>
        <v>0</v>
      </c>
      <c r="S69" s="94">
        <f t="shared" si="46"/>
        <v>0</v>
      </c>
      <c r="T69" s="94">
        <f t="shared" si="46"/>
        <v>0.01</v>
      </c>
      <c r="U69" s="94">
        <f t="shared" si="46"/>
        <v>0.01</v>
      </c>
      <c r="V69" s="94">
        <f t="shared" si="46"/>
        <v>0.01</v>
      </c>
      <c r="W69" s="94">
        <f t="shared" ref="W69" si="47">SUM(W70:W71)</f>
        <v>0</v>
      </c>
      <c r="X69" s="46">
        <f t="shared" si="46"/>
        <v>0</v>
      </c>
      <c r="Y69" s="46">
        <f t="shared" si="46"/>
        <v>0</v>
      </c>
    </row>
    <row r="70" spans="4:25" ht="17.25" customHeight="1" x14ac:dyDescent="0.25">
      <c r="D70" s="82" t="s">
        <v>26</v>
      </c>
      <c r="E70" s="82" t="s">
        <v>211</v>
      </c>
      <c r="F70" s="83" t="s">
        <v>85</v>
      </c>
      <c r="G70" s="84" t="s">
        <v>32</v>
      </c>
      <c r="H70" s="82">
        <v>-5</v>
      </c>
      <c r="I70" s="85" t="s">
        <v>58</v>
      </c>
      <c r="J70" s="85" t="s">
        <v>35</v>
      </c>
      <c r="K70" s="36">
        <f t="shared" si="0"/>
        <v>0</v>
      </c>
      <c r="L70" s="91" t="s">
        <v>56</v>
      </c>
      <c r="M70" s="92">
        <v>0.1</v>
      </c>
      <c r="N70" s="93">
        <v>0</v>
      </c>
      <c r="O70" s="46">
        <v>0</v>
      </c>
      <c r="P70" s="46">
        <v>0</v>
      </c>
      <c r="Q70" s="46">
        <v>0</v>
      </c>
      <c r="R70" s="94">
        <v>0</v>
      </c>
      <c r="S70" s="94">
        <v>0</v>
      </c>
      <c r="T70" s="94">
        <v>0</v>
      </c>
      <c r="U70" s="94">
        <v>0</v>
      </c>
      <c r="V70" s="94">
        <v>0</v>
      </c>
      <c r="W70" s="94">
        <v>0</v>
      </c>
      <c r="X70" s="46">
        <v>0</v>
      </c>
      <c r="Y70" s="46">
        <v>0</v>
      </c>
    </row>
    <row r="71" spans="4:25" ht="17.25" customHeight="1" x14ac:dyDescent="0.25">
      <c r="D71" s="82" t="s">
        <v>26</v>
      </c>
      <c r="E71" s="82" t="s">
        <v>211</v>
      </c>
      <c r="F71" s="83" t="s">
        <v>85</v>
      </c>
      <c r="G71" s="84" t="s">
        <v>32</v>
      </c>
      <c r="H71" s="82">
        <v>-5</v>
      </c>
      <c r="I71" s="85" t="s">
        <v>58</v>
      </c>
      <c r="J71" s="85" t="s">
        <v>35</v>
      </c>
      <c r="K71" s="36">
        <f t="shared" si="0"/>
        <v>2.5000000000000001E-3</v>
      </c>
      <c r="L71" s="91" t="s">
        <v>51</v>
      </c>
      <c r="M71" s="92">
        <v>1.5</v>
      </c>
      <c r="N71" s="93">
        <f t="shared" ref="N71:Y71" si="48">ROUND(60%*N66,2)-N70</f>
        <v>0</v>
      </c>
      <c r="O71" s="46">
        <f t="shared" si="48"/>
        <v>0</v>
      </c>
      <c r="P71" s="46">
        <f t="shared" si="48"/>
        <v>0</v>
      </c>
      <c r="Q71" s="46">
        <f t="shared" si="48"/>
        <v>0</v>
      </c>
      <c r="R71" s="94">
        <f t="shared" ref="R71:V71" si="49">ROUND(60%*R68,2)-R70</f>
        <v>0</v>
      </c>
      <c r="S71" s="94">
        <f t="shared" si="49"/>
        <v>0</v>
      </c>
      <c r="T71" s="94">
        <f t="shared" si="49"/>
        <v>0.01</v>
      </c>
      <c r="U71" s="94">
        <f t="shared" si="49"/>
        <v>0.01</v>
      </c>
      <c r="V71" s="94">
        <f t="shared" si="49"/>
        <v>0.01</v>
      </c>
      <c r="W71" s="94">
        <f>ROUND(60%*W68,2)-W70</f>
        <v>0</v>
      </c>
      <c r="X71" s="46">
        <f t="shared" si="48"/>
        <v>0</v>
      </c>
      <c r="Y71" s="46">
        <f t="shared" si="48"/>
        <v>0</v>
      </c>
    </row>
    <row r="72" spans="4:25" ht="17.25" customHeight="1" x14ac:dyDescent="0.25">
      <c r="D72" s="23" t="s">
        <v>26</v>
      </c>
      <c r="E72" s="23" t="s">
        <v>211</v>
      </c>
      <c r="F72" s="24" t="s">
        <v>85</v>
      </c>
      <c r="G72" s="25" t="s">
        <v>32</v>
      </c>
      <c r="H72" s="23">
        <v>-5</v>
      </c>
      <c r="I72" s="26" t="s">
        <v>91</v>
      </c>
      <c r="J72" s="26" t="s">
        <v>34</v>
      </c>
      <c r="K72" s="27">
        <f t="shared" si="0"/>
        <v>0.60318577824232433</v>
      </c>
      <c r="L72" s="26" t="s">
        <v>28</v>
      </c>
      <c r="M72" s="72" t="s">
        <v>28</v>
      </c>
      <c r="N72" s="50">
        <f>1-N56-N64</f>
        <v>0.81854147865114091</v>
      </c>
      <c r="O72" s="51">
        <f t="shared" ref="O72:Y72" si="50">1-O56-O64</f>
        <v>0.72270819516089768</v>
      </c>
      <c r="P72" s="51">
        <f t="shared" si="50"/>
        <v>0.7055233448932694</v>
      </c>
      <c r="Q72" s="51">
        <f t="shared" si="50"/>
        <v>0.62478550768663466</v>
      </c>
      <c r="R72" s="51">
        <f t="shared" si="50"/>
        <v>0.61527692558480185</v>
      </c>
      <c r="S72" s="51">
        <f t="shared" si="50"/>
        <v>0.57668402438279276</v>
      </c>
      <c r="T72" s="51">
        <f t="shared" si="50"/>
        <v>0.56113531193382526</v>
      </c>
      <c r="U72" s="51">
        <f t="shared" si="50"/>
        <v>0.4901255026139798</v>
      </c>
      <c r="V72" s="51">
        <f t="shared" si="50"/>
        <v>0.48019460749158294</v>
      </c>
      <c r="W72" s="51">
        <f t="shared" si="50"/>
        <v>0.53353553084340855</v>
      </c>
      <c r="X72" s="51">
        <f t="shared" si="50"/>
        <v>0.56195962440773706</v>
      </c>
      <c r="Y72" s="51">
        <f t="shared" si="50"/>
        <v>0.54775928525782092</v>
      </c>
    </row>
    <row r="73" spans="4:25" ht="17.25" customHeight="1" x14ac:dyDescent="0.25">
      <c r="D73" s="32" t="s">
        <v>26</v>
      </c>
      <c r="E73" s="32" t="s">
        <v>211</v>
      </c>
      <c r="F73" s="33" t="s">
        <v>85</v>
      </c>
      <c r="G73" s="34" t="s">
        <v>32</v>
      </c>
      <c r="H73" s="32">
        <v>-5</v>
      </c>
      <c r="I73" s="35" t="s">
        <v>91</v>
      </c>
      <c r="J73" s="35" t="s">
        <v>35</v>
      </c>
      <c r="K73" s="36">
        <f t="shared" si="0"/>
        <v>0.60318577824232433</v>
      </c>
      <c r="L73" s="85" t="s">
        <v>88</v>
      </c>
      <c r="M73" s="86">
        <v>0.3</v>
      </c>
      <c r="N73" s="87">
        <f>N72</f>
        <v>0.81854147865114091</v>
      </c>
      <c r="O73" s="88">
        <f t="shared" ref="O73:Y73" si="51">O72</f>
        <v>0.72270819516089768</v>
      </c>
      <c r="P73" s="88">
        <f t="shared" si="51"/>
        <v>0.7055233448932694</v>
      </c>
      <c r="Q73" s="88">
        <f t="shared" si="51"/>
        <v>0.62478550768663466</v>
      </c>
      <c r="R73" s="88">
        <f t="shared" si="51"/>
        <v>0.61527692558480185</v>
      </c>
      <c r="S73" s="88">
        <f t="shared" si="51"/>
        <v>0.57668402438279276</v>
      </c>
      <c r="T73" s="88">
        <f t="shared" si="51"/>
        <v>0.56113531193382526</v>
      </c>
      <c r="U73" s="88">
        <f t="shared" si="51"/>
        <v>0.4901255026139798</v>
      </c>
      <c r="V73" s="88">
        <f t="shared" si="51"/>
        <v>0.48019460749158294</v>
      </c>
      <c r="W73" s="88">
        <f t="shared" si="51"/>
        <v>0.53353553084340855</v>
      </c>
      <c r="X73" s="88">
        <f t="shared" si="51"/>
        <v>0.56195962440773706</v>
      </c>
      <c r="Y73" s="88">
        <f t="shared" si="51"/>
        <v>0.54775928525782092</v>
      </c>
    </row>
    <row r="74" spans="4:25" ht="17.25" customHeight="1" x14ac:dyDescent="0.25">
      <c r="D74" s="32" t="s">
        <v>26</v>
      </c>
      <c r="E74" s="32" t="s">
        <v>211</v>
      </c>
      <c r="F74" s="33" t="s">
        <v>85</v>
      </c>
      <c r="G74" s="34" t="s">
        <v>32</v>
      </c>
      <c r="H74" s="32">
        <v>-5</v>
      </c>
      <c r="I74" s="35" t="s">
        <v>91</v>
      </c>
      <c r="J74" s="35" t="s">
        <v>35</v>
      </c>
      <c r="K74" s="36">
        <f t="shared" si="0"/>
        <v>0</v>
      </c>
      <c r="L74" s="85" t="s">
        <v>89</v>
      </c>
      <c r="M74" s="86">
        <v>3</v>
      </c>
      <c r="N74" s="87">
        <v>0</v>
      </c>
      <c r="O74" s="88">
        <v>0</v>
      </c>
      <c r="P74" s="88">
        <v>0</v>
      </c>
      <c r="Q74" s="88">
        <v>0</v>
      </c>
      <c r="R74" s="88">
        <v>0</v>
      </c>
      <c r="S74" s="88">
        <v>0</v>
      </c>
      <c r="T74" s="88">
        <v>0</v>
      </c>
      <c r="U74" s="88">
        <v>0</v>
      </c>
      <c r="V74" s="88">
        <v>0</v>
      </c>
      <c r="W74" s="88">
        <v>0</v>
      </c>
      <c r="X74" s="88">
        <v>0</v>
      </c>
      <c r="Y74" s="88">
        <v>0</v>
      </c>
    </row>
    <row r="75" spans="4:25" ht="17.25" customHeight="1" x14ac:dyDescent="0.25">
      <c r="D75" s="32" t="s">
        <v>26</v>
      </c>
      <c r="E75" s="32" t="s">
        <v>211</v>
      </c>
      <c r="F75" s="33" t="s">
        <v>85</v>
      </c>
      <c r="G75" s="34" t="s">
        <v>32</v>
      </c>
      <c r="H75" s="32">
        <v>-5</v>
      </c>
      <c r="I75" s="35" t="s">
        <v>91</v>
      </c>
      <c r="J75" s="35" t="s">
        <v>35</v>
      </c>
      <c r="K75" s="36">
        <f t="shared" si="0"/>
        <v>6.6666666666666666E-2</v>
      </c>
      <c r="L75" s="35" t="s">
        <v>90</v>
      </c>
      <c r="M75" s="37">
        <v>0.1</v>
      </c>
      <c r="N75" s="89">
        <f t="shared" ref="N75:S75" si="52">ROUND(20%*N72,2)</f>
        <v>0.16</v>
      </c>
      <c r="O75" s="90">
        <f t="shared" si="52"/>
        <v>0.14000000000000001</v>
      </c>
      <c r="P75" s="90">
        <f t="shared" si="52"/>
        <v>0.14000000000000001</v>
      </c>
      <c r="Q75" s="90">
        <f t="shared" si="52"/>
        <v>0.12</v>
      </c>
      <c r="R75" s="90">
        <f t="shared" si="52"/>
        <v>0.12</v>
      </c>
      <c r="S75" s="90">
        <f t="shared" si="52"/>
        <v>0.12</v>
      </c>
      <c r="T75" s="90">
        <v>0</v>
      </c>
      <c r="U75" s="90">
        <v>0</v>
      </c>
      <c r="V75" s="90">
        <v>0</v>
      </c>
      <c r="W75" s="90">
        <v>0</v>
      </c>
      <c r="X75" s="90">
        <v>0</v>
      </c>
      <c r="Y75" s="90">
        <v>0</v>
      </c>
    </row>
    <row r="76" spans="4:25" ht="17.25" customHeight="1" x14ac:dyDescent="0.25">
      <c r="D76" s="32" t="s">
        <v>26</v>
      </c>
      <c r="E76" s="32" t="s">
        <v>211</v>
      </c>
      <c r="F76" s="33" t="s">
        <v>85</v>
      </c>
      <c r="G76" s="34" t="s">
        <v>32</v>
      </c>
      <c r="H76" s="32">
        <v>-5</v>
      </c>
      <c r="I76" s="35" t="s">
        <v>91</v>
      </c>
      <c r="J76" s="35" t="s">
        <v>35</v>
      </c>
      <c r="K76" s="36">
        <f t="shared" si="0"/>
        <v>1.9166666666666669E-2</v>
      </c>
      <c r="L76" s="91" t="s">
        <v>54</v>
      </c>
      <c r="M76" s="92">
        <v>2.5</v>
      </c>
      <c r="N76" s="93">
        <v>0</v>
      </c>
      <c r="O76" s="46">
        <v>0</v>
      </c>
      <c r="P76" s="46">
        <v>0</v>
      </c>
      <c r="Q76" s="46">
        <v>0</v>
      </c>
      <c r="R76" s="94">
        <f>ROUND(AD40*R72,2)</f>
        <v>0</v>
      </c>
      <c r="S76" s="94">
        <f t="shared" ref="S76:W76" si="53">ROUND(AE40*S72,2)</f>
        <v>0</v>
      </c>
      <c r="T76" s="94">
        <f t="shared" si="53"/>
        <v>0.06</v>
      </c>
      <c r="U76" s="94">
        <f t="shared" si="53"/>
        <v>7.0000000000000007E-2</v>
      </c>
      <c r="V76" s="94">
        <f t="shared" si="53"/>
        <v>0.1</v>
      </c>
      <c r="W76" s="94">
        <f t="shared" si="53"/>
        <v>0</v>
      </c>
      <c r="X76" s="46">
        <v>0</v>
      </c>
      <c r="Y76" s="46">
        <v>0</v>
      </c>
    </row>
    <row r="77" spans="4:25" ht="17.25" customHeight="1" x14ac:dyDescent="0.25">
      <c r="D77" s="32" t="s">
        <v>26</v>
      </c>
      <c r="E77" s="32" t="s">
        <v>211</v>
      </c>
      <c r="F77" s="33" t="s">
        <v>85</v>
      </c>
      <c r="G77" s="34" t="s">
        <v>32</v>
      </c>
      <c r="H77" s="32">
        <v>-5</v>
      </c>
      <c r="I77" s="35" t="s">
        <v>91</v>
      </c>
      <c r="J77" s="35" t="s">
        <v>35</v>
      </c>
      <c r="K77" s="36">
        <f t="shared" si="0"/>
        <v>1.1666666666666667E-2</v>
      </c>
      <c r="L77" s="91" t="s">
        <v>55</v>
      </c>
      <c r="M77" s="92">
        <f>ROUND(0.5%*230,1)</f>
        <v>1.2</v>
      </c>
      <c r="N77" s="93">
        <f t="shared" ref="N77:Y77" si="54">SUM(N78:N79)</f>
        <v>0</v>
      </c>
      <c r="O77" s="46">
        <f t="shared" si="54"/>
        <v>0</v>
      </c>
      <c r="P77" s="46">
        <f t="shared" si="54"/>
        <v>0</v>
      </c>
      <c r="Q77" s="46">
        <f t="shared" si="54"/>
        <v>0</v>
      </c>
      <c r="R77" s="94">
        <f t="shared" si="54"/>
        <v>0</v>
      </c>
      <c r="S77" s="94">
        <f t="shared" si="54"/>
        <v>0</v>
      </c>
      <c r="T77" s="94">
        <f t="shared" si="54"/>
        <v>0.04</v>
      </c>
      <c r="U77" s="94">
        <f t="shared" si="54"/>
        <v>0.04</v>
      </c>
      <c r="V77" s="94">
        <f t="shared" si="54"/>
        <v>0.06</v>
      </c>
      <c r="W77" s="94">
        <f t="shared" ref="W77" si="55">SUM(W78:W79)</f>
        <v>0</v>
      </c>
      <c r="X77" s="46">
        <f t="shared" si="54"/>
        <v>0</v>
      </c>
      <c r="Y77" s="46">
        <f t="shared" si="54"/>
        <v>0</v>
      </c>
    </row>
    <row r="78" spans="4:25" ht="17.25" customHeight="1" x14ac:dyDescent="0.25">
      <c r="D78" s="32" t="s">
        <v>26</v>
      </c>
      <c r="E78" s="32" t="s">
        <v>211</v>
      </c>
      <c r="F78" s="33" t="s">
        <v>85</v>
      </c>
      <c r="G78" s="34" t="s">
        <v>32</v>
      </c>
      <c r="H78" s="32">
        <v>-5</v>
      </c>
      <c r="I78" s="35" t="s">
        <v>91</v>
      </c>
      <c r="J78" s="35" t="s">
        <v>35</v>
      </c>
      <c r="K78" s="36">
        <f t="shared" si="0"/>
        <v>0</v>
      </c>
      <c r="L78" s="91" t="s">
        <v>56</v>
      </c>
      <c r="M78" s="92">
        <v>0.1</v>
      </c>
      <c r="N78" s="93">
        <v>0</v>
      </c>
      <c r="O78" s="46">
        <v>0</v>
      </c>
      <c r="P78" s="46">
        <v>0</v>
      </c>
      <c r="Q78" s="46">
        <v>0</v>
      </c>
      <c r="R78" s="94">
        <v>0</v>
      </c>
      <c r="S78" s="94">
        <v>0</v>
      </c>
      <c r="T78" s="94">
        <v>0</v>
      </c>
      <c r="U78" s="94">
        <v>0</v>
      </c>
      <c r="V78" s="94">
        <v>0</v>
      </c>
      <c r="W78" s="94">
        <v>0</v>
      </c>
      <c r="X78" s="46">
        <v>0</v>
      </c>
      <c r="Y78" s="46">
        <v>0</v>
      </c>
    </row>
    <row r="79" spans="4:25" ht="17.25" customHeight="1" x14ac:dyDescent="0.25">
      <c r="D79" s="32" t="s">
        <v>26</v>
      </c>
      <c r="E79" s="32" t="s">
        <v>211</v>
      </c>
      <c r="F79" s="33" t="s">
        <v>85</v>
      </c>
      <c r="G79" s="34" t="s">
        <v>32</v>
      </c>
      <c r="H79" s="32">
        <v>-5</v>
      </c>
      <c r="I79" s="35" t="s">
        <v>91</v>
      </c>
      <c r="J79" s="35" t="s">
        <v>35</v>
      </c>
      <c r="K79" s="36">
        <f t="shared" si="0"/>
        <v>1.1666666666666667E-2</v>
      </c>
      <c r="L79" s="91" t="s">
        <v>51</v>
      </c>
      <c r="M79" s="92">
        <v>1.5</v>
      </c>
      <c r="N79" s="93">
        <f t="shared" ref="N79:Y79" si="56">ROUND(60%*N74,2)-N78</f>
        <v>0</v>
      </c>
      <c r="O79" s="46">
        <f t="shared" si="56"/>
        <v>0</v>
      </c>
      <c r="P79" s="46">
        <f t="shared" si="56"/>
        <v>0</v>
      </c>
      <c r="Q79" s="46">
        <f t="shared" si="56"/>
        <v>0</v>
      </c>
      <c r="R79" s="94">
        <f t="shared" ref="R79:V79" si="57">ROUND(60%*R76,2)-R78</f>
        <v>0</v>
      </c>
      <c r="S79" s="94">
        <f t="shared" si="57"/>
        <v>0</v>
      </c>
      <c r="T79" s="94">
        <f t="shared" si="57"/>
        <v>0.04</v>
      </c>
      <c r="U79" s="94">
        <f t="shared" si="57"/>
        <v>0.04</v>
      </c>
      <c r="V79" s="94">
        <f t="shared" si="57"/>
        <v>0.06</v>
      </c>
      <c r="W79" s="94">
        <f>ROUND(60%*W76,2)-W78</f>
        <v>0</v>
      </c>
      <c r="X79" s="46">
        <f t="shared" si="56"/>
        <v>0</v>
      </c>
      <c r="Y79" s="46">
        <f t="shared" si="56"/>
        <v>0</v>
      </c>
    </row>
    <row r="80" spans="4:25" x14ac:dyDescent="0.25">
      <c r="D80" s="23" t="s">
        <v>26</v>
      </c>
      <c r="E80" s="23" t="s">
        <v>211</v>
      </c>
      <c r="F80" s="24" t="s">
        <v>92</v>
      </c>
      <c r="G80" s="25" t="s">
        <v>32</v>
      </c>
      <c r="H80" s="23">
        <v>-1</v>
      </c>
      <c r="I80" s="26" t="s">
        <v>93</v>
      </c>
      <c r="J80" s="26" t="s">
        <v>34</v>
      </c>
      <c r="K80" s="27">
        <f t="shared" si="0"/>
        <v>0.17499999999999996</v>
      </c>
      <c r="L80" s="28" t="s">
        <v>28</v>
      </c>
      <c r="M80" s="29" t="s">
        <v>28</v>
      </c>
      <c r="N80" s="30">
        <v>0.15</v>
      </c>
      <c r="O80" s="31">
        <v>0.15</v>
      </c>
      <c r="P80" s="31">
        <v>0.15</v>
      </c>
      <c r="Q80" s="31">
        <v>0.2</v>
      </c>
      <c r="R80" s="31">
        <v>0.2</v>
      </c>
      <c r="S80" s="31">
        <v>0.2</v>
      </c>
      <c r="T80" s="31">
        <v>0.2</v>
      </c>
      <c r="U80" s="31">
        <v>0.2</v>
      </c>
      <c r="V80" s="31">
        <v>0.2</v>
      </c>
      <c r="W80" s="31">
        <v>0.15</v>
      </c>
      <c r="X80" s="31">
        <v>0.15</v>
      </c>
      <c r="Y80" s="31">
        <v>0.15</v>
      </c>
    </row>
    <row r="81" spans="4:38" x14ac:dyDescent="0.25">
      <c r="D81" s="95" t="s">
        <v>26</v>
      </c>
      <c r="E81" s="95" t="s">
        <v>211</v>
      </c>
      <c r="F81" s="96" t="s">
        <v>28</v>
      </c>
      <c r="G81" s="97" t="s">
        <v>94</v>
      </c>
      <c r="H81" s="95" t="s">
        <v>28</v>
      </c>
      <c r="I81" s="98" t="s">
        <v>28</v>
      </c>
      <c r="J81" s="98" t="s">
        <v>28</v>
      </c>
      <c r="K81" s="99" t="str">
        <f t="shared" si="0"/>
        <v>n/a</v>
      </c>
      <c r="L81" s="98" t="s">
        <v>28</v>
      </c>
      <c r="M81" s="100" t="s">
        <v>28</v>
      </c>
      <c r="N81" s="101" t="s">
        <v>28</v>
      </c>
      <c r="O81" s="99" t="s">
        <v>28</v>
      </c>
      <c r="P81" s="99" t="s">
        <v>28</v>
      </c>
      <c r="Q81" s="99" t="s">
        <v>28</v>
      </c>
      <c r="R81" s="99" t="s">
        <v>28</v>
      </c>
      <c r="S81" s="99" t="s">
        <v>28</v>
      </c>
      <c r="T81" s="99" t="s">
        <v>28</v>
      </c>
      <c r="U81" s="99" t="s">
        <v>28</v>
      </c>
      <c r="V81" s="99" t="s">
        <v>28</v>
      </c>
      <c r="W81" s="99" t="s">
        <v>28</v>
      </c>
      <c r="X81" s="99" t="s">
        <v>28</v>
      </c>
      <c r="Y81" s="99" t="s">
        <v>28</v>
      </c>
    </row>
    <row r="82" spans="4:38" x14ac:dyDescent="0.25">
      <c r="D82" s="102" t="s">
        <v>26</v>
      </c>
      <c r="E82" s="102" t="s">
        <v>211</v>
      </c>
      <c r="F82" s="103" t="s">
        <v>28</v>
      </c>
      <c r="G82" s="104" t="s">
        <v>95</v>
      </c>
      <c r="H82" s="102" t="s">
        <v>28</v>
      </c>
      <c r="I82" s="105" t="s">
        <v>28</v>
      </c>
      <c r="J82" s="105" t="s">
        <v>28</v>
      </c>
      <c r="K82" s="106" t="str">
        <f t="shared" si="0"/>
        <v>n/a</v>
      </c>
      <c r="L82" s="105" t="s">
        <v>28</v>
      </c>
      <c r="M82" s="107" t="s">
        <v>28</v>
      </c>
      <c r="N82" s="108" t="s">
        <v>28</v>
      </c>
      <c r="O82" s="106" t="s">
        <v>28</v>
      </c>
      <c r="P82" s="106" t="s">
        <v>28</v>
      </c>
      <c r="Q82" s="106" t="s">
        <v>28</v>
      </c>
      <c r="R82" s="106" t="s">
        <v>28</v>
      </c>
      <c r="S82" s="106" t="s">
        <v>28</v>
      </c>
      <c r="T82" s="106" t="s">
        <v>28</v>
      </c>
      <c r="U82" s="106" t="s">
        <v>28</v>
      </c>
      <c r="V82" s="106" t="s">
        <v>28</v>
      </c>
      <c r="W82" s="106" t="s">
        <v>28</v>
      </c>
      <c r="X82" s="106" t="s">
        <v>28</v>
      </c>
      <c r="Y82" s="106" t="s">
        <v>28</v>
      </c>
    </row>
    <row r="83" spans="4:38" ht="17.25" customHeight="1" x14ac:dyDescent="0.25">
      <c r="D83" s="23" t="s">
        <v>26</v>
      </c>
      <c r="E83" s="23" t="s">
        <v>211</v>
      </c>
      <c r="F83" s="24" t="s">
        <v>96</v>
      </c>
      <c r="G83" s="25" t="s">
        <v>97</v>
      </c>
      <c r="H83" s="23">
        <v>0</v>
      </c>
      <c r="I83" s="26" t="s">
        <v>98</v>
      </c>
      <c r="J83" s="26" t="s">
        <v>34</v>
      </c>
      <c r="K83" s="27">
        <f t="shared" si="0"/>
        <v>0.59166666666666667</v>
      </c>
      <c r="L83" s="28" t="s">
        <v>28</v>
      </c>
      <c r="M83" s="29" t="s">
        <v>28</v>
      </c>
      <c r="N83" s="30">
        <v>0.5</v>
      </c>
      <c r="O83" s="31">
        <v>0.5</v>
      </c>
      <c r="P83" s="31">
        <v>0.55000000000000004</v>
      </c>
      <c r="Q83" s="31">
        <v>0.65</v>
      </c>
      <c r="R83" s="31">
        <v>0.65</v>
      </c>
      <c r="S83" s="31">
        <v>0.65</v>
      </c>
      <c r="T83" s="31">
        <v>0.65</v>
      </c>
      <c r="U83" s="31">
        <v>0.65</v>
      </c>
      <c r="V83" s="31">
        <v>0.65</v>
      </c>
      <c r="W83" s="31">
        <v>0.6</v>
      </c>
      <c r="X83" s="31">
        <v>0.55000000000000004</v>
      </c>
      <c r="Y83" s="31">
        <v>0.5</v>
      </c>
    </row>
    <row r="84" spans="4:38" ht="17.25" customHeight="1" x14ac:dyDescent="0.25">
      <c r="D84" s="32" t="s">
        <v>26</v>
      </c>
      <c r="E84" s="32" t="s">
        <v>211</v>
      </c>
      <c r="F84" s="33" t="s">
        <v>96</v>
      </c>
      <c r="G84" s="34" t="s">
        <v>97</v>
      </c>
      <c r="H84" s="32">
        <v>0</v>
      </c>
      <c r="I84" s="35" t="s">
        <v>98</v>
      </c>
      <c r="J84" s="35" t="s">
        <v>35</v>
      </c>
      <c r="K84" s="36">
        <f t="shared" si="0"/>
        <v>0.59166666666666667</v>
      </c>
      <c r="L84" s="35" t="s">
        <v>99</v>
      </c>
      <c r="M84" s="37">
        <v>0.17299999999999999</v>
      </c>
      <c r="N84" s="44">
        <f>N83</f>
        <v>0.5</v>
      </c>
      <c r="O84" s="39">
        <f t="shared" ref="O84:Y84" si="58">O83</f>
        <v>0.5</v>
      </c>
      <c r="P84" s="39">
        <f t="shared" si="58"/>
        <v>0.55000000000000004</v>
      </c>
      <c r="Q84" s="39">
        <f t="shared" si="58"/>
        <v>0.65</v>
      </c>
      <c r="R84" s="39">
        <f t="shared" si="58"/>
        <v>0.65</v>
      </c>
      <c r="S84" s="39">
        <f t="shared" si="58"/>
        <v>0.65</v>
      </c>
      <c r="T84" s="39">
        <f t="shared" si="58"/>
        <v>0.65</v>
      </c>
      <c r="U84" s="39">
        <f t="shared" si="58"/>
        <v>0.65</v>
      </c>
      <c r="V84" s="39">
        <f t="shared" si="58"/>
        <v>0.65</v>
      </c>
      <c r="W84" s="39">
        <f t="shared" si="58"/>
        <v>0.6</v>
      </c>
      <c r="X84" s="39">
        <f t="shared" si="58"/>
        <v>0.55000000000000004</v>
      </c>
      <c r="Y84" s="39">
        <f t="shared" si="58"/>
        <v>0.5</v>
      </c>
    </row>
    <row r="85" spans="4:38" ht="17.25" customHeight="1" x14ac:dyDescent="0.25">
      <c r="D85" s="32" t="s">
        <v>26</v>
      </c>
      <c r="E85" s="32" t="s">
        <v>211</v>
      </c>
      <c r="F85" s="33" t="s">
        <v>96</v>
      </c>
      <c r="G85" s="34" t="s">
        <v>97</v>
      </c>
      <c r="H85" s="32">
        <v>0</v>
      </c>
      <c r="I85" s="35" t="s">
        <v>98</v>
      </c>
      <c r="J85" s="35" t="s">
        <v>35</v>
      </c>
      <c r="K85" s="36">
        <f t="shared" si="0"/>
        <v>0.59166666666666667</v>
      </c>
      <c r="L85" s="35" t="s">
        <v>100</v>
      </c>
      <c r="M85" s="109">
        <f>ROUNDUP(1098*1.05,0)</f>
        <v>1153</v>
      </c>
      <c r="N85" s="44">
        <f>N83</f>
        <v>0.5</v>
      </c>
      <c r="O85" s="39">
        <f t="shared" ref="O85:Y85" si="59">O83</f>
        <v>0.5</v>
      </c>
      <c r="P85" s="39">
        <f t="shared" si="59"/>
        <v>0.55000000000000004</v>
      </c>
      <c r="Q85" s="39">
        <f t="shared" si="59"/>
        <v>0.65</v>
      </c>
      <c r="R85" s="39">
        <f t="shared" si="59"/>
        <v>0.65</v>
      </c>
      <c r="S85" s="39">
        <f t="shared" si="59"/>
        <v>0.65</v>
      </c>
      <c r="T85" s="39">
        <f t="shared" si="59"/>
        <v>0.65</v>
      </c>
      <c r="U85" s="39">
        <f t="shared" si="59"/>
        <v>0.65</v>
      </c>
      <c r="V85" s="39">
        <f t="shared" si="59"/>
        <v>0.65</v>
      </c>
      <c r="W85" s="39">
        <f t="shared" si="59"/>
        <v>0.6</v>
      </c>
      <c r="X85" s="39">
        <f t="shared" si="59"/>
        <v>0.55000000000000004</v>
      </c>
      <c r="Y85" s="39">
        <f t="shared" si="59"/>
        <v>0.5</v>
      </c>
    </row>
    <row r="86" spans="4:38" ht="17.25" customHeight="1" x14ac:dyDescent="0.25">
      <c r="D86" s="32" t="s">
        <v>26</v>
      </c>
      <c r="E86" s="32" t="s">
        <v>211</v>
      </c>
      <c r="F86" s="33" t="s">
        <v>96</v>
      </c>
      <c r="G86" s="34" t="s">
        <v>97</v>
      </c>
      <c r="H86" s="32">
        <v>0</v>
      </c>
      <c r="I86" s="35" t="s">
        <v>98</v>
      </c>
      <c r="J86" s="35" t="s">
        <v>35</v>
      </c>
      <c r="K86" s="36">
        <f t="shared" si="0"/>
        <v>0.59166666666666667</v>
      </c>
      <c r="L86" s="35" t="s">
        <v>101</v>
      </c>
      <c r="M86" s="37">
        <v>0.04</v>
      </c>
      <c r="N86" s="44">
        <f>N83</f>
        <v>0.5</v>
      </c>
      <c r="O86" s="39">
        <f t="shared" ref="O86:Y86" si="60">O83</f>
        <v>0.5</v>
      </c>
      <c r="P86" s="39">
        <f t="shared" si="60"/>
        <v>0.55000000000000004</v>
      </c>
      <c r="Q86" s="39">
        <f t="shared" si="60"/>
        <v>0.65</v>
      </c>
      <c r="R86" s="39">
        <f t="shared" si="60"/>
        <v>0.65</v>
      </c>
      <c r="S86" s="39">
        <f t="shared" si="60"/>
        <v>0.65</v>
      </c>
      <c r="T86" s="39">
        <f t="shared" si="60"/>
        <v>0.65</v>
      </c>
      <c r="U86" s="39">
        <f t="shared" si="60"/>
        <v>0.65</v>
      </c>
      <c r="V86" s="39">
        <f t="shared" si="60"/>
        <v>0.65</v>
      </c>
      <c r="W86" s="39">
        <f t="shared" si="60"/>
        <v>0.6</v>
      </c>
      <c r="X86" s="39">
        <f t="shared" si="60"/>
        <v>0.55000000000000004</v>
      </c>
      <c r="Y86" s="39">
        <f t="shared" si="60"/>
        <v>0.5</v>
      </c>
      <c r="Z86" s="111"/>
    </row>
    <row r="87" spans="4:38" ht="17.25" customHeight="1" x14ac:dyDescent="0.25">
      <c r="D87" s="32" t="s">
        <v>26</v>
      </c>
      <c r="E87" s="32" t="s">
        <v>211</v>
      </c>
      <c r="F87" s="33" t="s">
        <v>96</v>
      </c>
      <c r="G87" s="34" t="s">
        <v>97</v>
      </c>
      <c r="H87" s="32">
        <v>0</v>
      </c>
      <c r="I87" s="35" t="s">
        <v>98</v>
      </c>
      <c r="J87" s="35" t="s">
        <v>35</v>
      </c>
      <c r="K87" s="36">
        <f t="shared" si="0"/>
        <v>0.59166666666666667</v>
      </c>
      <c r="L87" s="35" t="s">
        <v>102</v>
      </c>
      <c r="M87" s="37">
        <v>0.4</v>
      </c>
      <c r="N87" s="44">
        <f>N83</f>
        <v>0.5</v>
      </c>
      <c r="O87" s="39">
        <f t="shared" ref="O87:Y87" si="61">O83</f>
        <v>0.5</v>
      </c>
      <c r="P87" s="39">
        <f t="shared" si="61"/>
        <v>0.55000000000000004</v>
      </c>
      <c r="Q87" s="39">
        <f t="shared" si="61"/>
        <v>0.65</v>
      </c>
      <c r="R87" s="39">
        <f t="shared" si="61"/>
        <v>0.65</v>
      </c>
      <c r="S87" s="39">
        <f t="shared" si="61"/>
        <v>0.65</v>
      </c>
      <c r="T87" s="39">
        <f t="shared" si="61"/>
        <v>0.65</v>
      </c>
      <c r="U87" s="39">
        <f t="shared" si="61"/>
        <v>0.65</v>
      </c>
      <c r="V87" s="39">
        <f t="shared" si="61"/>
        <v>0.65</v>
      </c>
      <c r="W87" s="39">
        <f t="shared" si="61"/>
        <v>0.6</v>
      </c>
      <c r="X87" s="39">
        <f t="shared" si="61"/>
        <v>0.55000000000000004</v>
      </c>
      <c r="Y87" s="39">
        <f t="shared" si="61"/>
        <v>0.5</v>
      </c>
    </row>
    <row r="88" spans="4:38" ht="17.25" customHeight="1" x14ac:dyDescent="0.25">
      <c r="D88" s="23" t="s">
        <v>26</v>
      </c>
      <c r="E88" s="23" t="s">
        <v>211</v>
      </c>
      <c r="F88" s="24" t="s">
        <v>96</v>
      </c>
      <c r="G88" s="25" t="s">
        <v>97</v>
      </c>
      <c r="H88" s="23">
        <v>0</v>
      </c>
      <c r="I88" s="26" t="s">
        <v>103</v>
      </c>
      <c r="J88" s="26" t="s">
        <v>34</v>
      </c>
      <c r="K88" s="27">
        <f t="shared" si="0"/>
        <v>0.40833333333333338</v>
      </c>
      <c r="L88" s="28" t="s">
        <v>28</v>
      </c>
      <c r="M88" s="29" t="s">
        <v>28</v>
      </c>
      <c r="N88" s="42">
        <f>1-N83</f>
        <v>0.5</v>
      </c>
      <c r="O88" s="43">
        <f t="shared" ref="O88:Y88" si="62">1-O83</f>
        <v>0.5</v>
      </c>
      <c r="P88" s="43">
        <f t="shared" si="62"/>
        <v>0.44999999999999996</v>
      </c>
      <c r="Q88" s="43">
        <f t="shared" si="62"/>
        <v>0.35</v>
      </c>
      <c r="R88" s="43">
        <f t="shared" si="62"/>
        <v>0.35</v>
      </c>
      <c r="S88" s="43">
        <f t="shared" si="62"/>
        <v>0.35</v>
      </c>
      <c r="T88" s="43">
        <f t="shared" si="62"/>
        <v>0.35</v>
      </c>
      <c r="U88" s="43">
        <f t="shared" si="62"/>
        <v>0.35</v>
      </c>
      <c r="V88" s="43">
        <f t="shared" si="62"/>
        <v>0.35</v>
      </c>
      <c r="W88" s="43">
        <f t="shared" si="62"/>
        <v>0.4</v>
      </c>
      <c r="X88" s="43">
        <f t="shared" si="62"/>
        <v>0.44999999999999996</v>
      </c>
      <c r="Y88" s="43">
        <f t="shared" si="62"/>
        <v>0.5</v>
      </c>
    </row>
    <row r="89" spans="4:38" ht="17.25" customHeight="1" x14ac:dyDescent="0.25">
      <c r="D89" s="32" t="s">
        <v>26</v>
      </c>
      <c r="E89" s="32" t="s">
        <v>211</v>
      </c>
      <c r="F89" s="33" t="s">
        <v>96</v>
      </c>
      <c r="G89" s="34" t="s">
        <v>97</v>
      </c>
      <c r="H89" s="32">
        <v>0</v>
      </c>
      <c r="I89" s="35" t="s">
        <v>103</v>
      </c>
      <c r="J89" s="35" t="s">
        <v>35</v>
      </c>
      <c r="K89" s="36">
        <f t="shared" si="0"/>
        <v>0.40833333333333338</v>
      </c>
      <c r="L89" s="35" t="s">
        <v>99</v>
      </c>
      <c r="M89" s="37">
        <v>0.17299999999999999</v>
      </c>
      <c r="N89" s="44">
        <f>N88</f>
        <v>0.5</v>
      </c>
      <c r="O89" s="39">
        <f t="shared" ref="O89:Y89" si="63">O88</f>
        <v>0.5</v>
      </c>
      <c r="P89" s="39">
        <f t="shared" si="63"/>
        <v>0.44999999999999996</v>
      </c>
      <c r="Q89" s="39">
        <f t="shared" si="63"/>
        <v>0.35</v>
      </c>
      <c r="R89" s="39">
        <f t="shared" si="63"/>
        <v>0.35</v>
      </c>
      <c r="S89" s="39">
        <f t="shared" si="63"/>
        <v>0.35</v>
      </c>
      <c r="T89" s="39">
        <f t="shared" si="63"/>
        <v>0.35</v>
      </c>
      <c r="U89" s="39">
        <f t="shared" si="63"/>
        <v>0.35</v>
      </c>
      <c r="V89" s="39">
        <f t="shared" si="63"/>
        <v>0.35</v>
      </c>
      <c r="W89" s="39">
        <f t="shared" si="63"/>
        <v>0.4</v>
      </c>
      <c r="X89" s="39">
        <f t="shared" si="63"/>
        <v>0.44999999999999996</v>
      </c>
      <c r="Y89" s="39">
        <f t="shared" si="63"/>
        <v>0.5</v>
      </c>
    </row>
    <row r="90" spans="4:38" ht="17.25" customHeight="1" x14ac:dyDescent="0.25">
      <c r="D90" s="32" t="s">
        <v>26</v>
      </c>
      <c r="E90" s="32" t="s">
        <v>211</v>
      </c>
      <c r="F90" s="33" t="s">
        <v>96</v>
      </c>
      <c r="G90" s="34" t="s">
        <v>97</v>
      </c>
      <c r="H90" s="32">
        <v>0</v>
      </c>
      <c r="I90" s="35" t="s">
        <v>103</v>
      </c>
      <c r="J90" s="35" t="s">
        <v>35</v>
      </c>
      <c r="K90" s="36">
        <f t="shared" si="0"/>
        <v>0.40833333333333338</v>
      </c>
      <c r="L90" s="35" t="s">
        <v>100</v>
      </c>
      <c r="M90" s="109">
        <f>ROUNDUP(1098*1.05,0)</f>
        <v>1153</v>
      </c>
      <c r="N90" s="44">
        <f>N88</f>
        <v>0.5</v>
      </c>
      <c r="O90" s="39">
        <f t="shared" ref="O90:Y90" si="64">O88</f>
        <v>0.5</v>
      </c>
      <c r="P90" s="39">
        <f t="shared" si="64"/>
        <v>0.44999999999999996</v>
      </c>
      <c r="Q90" s="39">
        <f t="shared" si="64"/>
        <v>0.35</v>
      </c>
      <c r="R90" s="39">
        <f t="shared" si="64"/>
        <v>0.35</v>
      </c>
      <c r="S90" s="39">
        <f t="shared" si="64"/>
        <v>0.35</v>
      </c>
      <c r="T90" s="39">
        <f t="shared" si="64"/>
        <v>0.35</v>
      </c>
      <c r="U90" s="39">
        <f t="shared" si="64"/>
        <v>0.35</v>
      </c>
      <c r="V90" s="39">
        <f t="shared" si="64"/>
        <v>0.35</v>
      </c>
      <c r="W90" s="39">
        <f t="shared" si="64"/>
        <v>0.4</v>
      </c>
      <c r="X90" s="39">
        <f t="shared" si="64"/>
        <v>0.44999999999999996</v>
      </c>
      <c r="Y90" s="39">
        <f t="shared" si="64"/>
        <v>0.5</v>
      </c>
    </row>
    <row r="91" spans="4:38" ht="17.25" customHeight="1" x14ac:dyDescent="0.25">
      <c r="D91" s="32" t="s">
        <v>26</v>
      </c>
      <c r="E91" s="32" t="s">
        <v>211</v>
      </c>
      <c r="F91" s="33" t="s">
        <v>96</v>
      </c>
      <c r="G91" s="34" t="s">
        <v>97</v>
      </c>
      <c r="H91" s="32">
        <v>0</v>
      </c>
      <c r="I91" s="35" t="s">
        <v>103</v>
      </c>
      <c r="J91" s="35" t="s">
        <v>35</v>
      </c>
      <c r="K91" s="36">
        <f t="shared" si="0"/>
        <v>0.40833333333333338</v>
      </c>
      <c r="L91" s="35" t="s">
        <v>101</v>
      </c>
      <c r="M91" s="37">
        <v>0.04</v>
      </c>
      <c r="N91" s="44">
        <f>N88</f>
        <v>0.5</v>
      </c>
      <c r="O91" s="39">
        <f t="shared" ref="O91:Y91" si="65">O88</f>
        <v>0.5</v>
      </c>
      <c r="P91" s="39">
        <f t="shared" si="65"/>
        <v>0.44999999999999996</v>
      </c>
      <c r="Q91" s="39">
        <f t="shared" si="65"/>
        <v>0.35</v>
      </c>
      <c r="R91" s="39">
        <f t="shared" si="65"/>
        <v>0.35</v>
      </c>
      <c r="S91" s="39">
        <f t="shared" si="65"/>
        <v>0.35</v>
      </c>
      <c r="T91" s="39">
        <f t="shared" si="65"/>
        <v>0.35</v>
      </c>
      <c r="U91" s="39">
        <f t="shared" si="65"/>
        <v>0.35</v>
      </c>
      <c r="V91" s="39">
        <f t="shared" si="65"/>
        <v>0.35</v>
      </c>
      <c r="W91" s="39">
        <f t="shared" si="65"/>
        <v>0.4</v>
      </c>
      <c r="X91" s="39">
        <f t="shared" si="65"/>
        <v>0.44999999999999996</v>
      </c>
      <c r="Y91" s="39">
        <f t="shared" si="65"/>
        <v>0.5</v>
      </c>
    </row>
    <row r="92" spans="4:38" ht="17.25" customHeight="1" x14ac:dyDescent="0.25">
      <c r="D92" s="102" t="s">
        <v>26</v>
      </c>
      <c r="E92" s="102" t="s">
        <v>211</v>
      </c>
      <c r="F92" s="103" t="s">
        <v>28</v>
      </c>
      <c r="G92" s="104" t="s">
        <v>104</v>
      </c>
      <c r="H92" s="102" t="s">
        <v>28</v>
      </c>
      <c r="I92" s="105" t="s">
        <v>28</v>
      </c>
      <c r="J92" s="105" t="s">
        <v>28</v>
      </c>
      <c r="K92" s="106" t="str">
        <f t="shared" si="0"/>
        <v>n/a</v>
      </c>
      <c r="L92" s="105" t="s">
        <v>28</v>
      </c>
      <c r="M92" s="107" t="s">
        <v>28</v>
      </c>
      <c r="N92" s="108" t="s">
        <v>28</v>
      </c>
      <c r="O92" s="106" t="s">
        <v>28</v>
      </c>
      <c r="P92" s="106" t="s">
        <v>28</v>
      </c>
      <c r="Q92" s="106" t="s">
        <v>28</v>
      </c>
      <c r="R92" s="106" t="s">
        <v>28</v>
      </c>
      <c r="S92" s="106" t="s">
        <v>28</v>
      </c>
      <c r="T92" s="106" t="s">
        <v>28</v>
      </c>
      <c r="U92" s="106" t="s">
        <v>28</v>
      </c>
      <c r="V92" s="106" t="s">
        <v>28</v>
      </c>
      <c r="W92" s="106" t="s">
        <v>28</v>
      </c>
      <c r="X92" s="106" t="s">
        <v>28</v>
      </c>
      <c r="Y92" s="106" t="s">
        <v>28</v>
      </c>
    </row>
    <row r="93" spans="4:38" ht="17.25" customHeight="1" x14ac:dyDescent="0.25">
      <c r="D93" s="23" t="s">
        <v>26</v>
      </c>
      <c r="E93" s="23" t="s">
        <v>211</v>
      </c>
      <c r="F93" s="24" t="s">
        <v>105</v>
      </c>
      <c r="G93" s="25" t="s">
        <v>97</v>
      </c>
      <c r="H93" s="23">
        <v>0</v>
      </c>
      <c r="I93" s="26" t="s">
        <v>106</v>
      </c>
      <c r="J93" s="26" t="s">
        <v>34</v>
      </c>
      <c r="K93" s="27">
        <f t="shared" si="0"/>
        <v>1</v>
      </c>
      <c r="L93" s="28" t="s">
        <v>28</v>
      </c>
      <c r="M93" s="29" t="s">
        <v>28</v>
      </c>
      <c r="N93" s="30">
        <v>1</v>
      </c>
      <c r="O93" s="31">
        <v>1</v>
      </c>
      <c r="P93" s="31">
        <v>1</v>
      </c>
      <c r="Q93" s="31">
        <v>1</v>
      </c>
      <c r="R93" s="31">
        <v>1</v>
      </c>
      <c r="S93" s="31">
        <v>1</v>
      </c>
      <c r="T93" s="31">
        <v>1</v>
      </c>
      <c r="U93" s="31">
        <v>1</v>
      </c>
      <c r="V93" s="31">
        <v>1</v>
      </c>
      <c r="W93" s="31">
        <v>1</v>
      </c>
      <c r="X93" s="31">
        <v>1</v>
      </c>
      <c r="Y93" s="31">
        <v>1</v>
      </c>
    </row>
    <row r="94" spans="4:38" ht="17.25" customHeight="1" x14ac:dyDescent="0.25">
      <c r="D94" s="23" t="s">
        <v>26</v>
      </c>
      <c r="E94" s="23" t="s">
        <v>211</v>
      </c>
      <c r="F94" s="24" t="s">
        <v>107</v>
      </c>
      <c r="G94" s="25" t="s">
        <v>97</v>
      </c>
      <c r="H94" s="23">
        <v>0</v>
      </c>
      <c r="I94" s="26" t="s">
        <v>108</v>
      </c>
      <c r="J94" s="26" t="s">
        <v>34</v>
      </c>
      <c r="K94" s="27">
        <f t="shared" si="0"/>
        <v>1</v>
      </c>
      <c r="L94" s="26" t="s">
        <v>28</v>
      </c>
      <c r="M94" s="72" t="s">
        <v>28</v>
      </c>
      <c r="N94" s="30">
        <v>1</v>
      </c>
      <c r="O94" s="31">
        <v>1</v>
      </c>
      <c r="P94" s="31">
        <v>1</v>
      </c>
      <c r="Q94" s="31">
        <v>1</v>
      </c>
      <c r="R94" s="31">
        <v>1</v>
      </c>
      <c r="S94" s="31">
        <v>1</v>
      </c>
      <c r="T94" s="31">
        <v>1</v>
      </c>
      <c r="U94" s="31">
        <v>1</v>
      </c>
      <c r="V94" s="31">
        <v>1</v>
      </c>
      <c r="W94" s="31">
        <v>1</v>
      </c>
      <c r="X94" s="31">
        <v>1</v>
      </c>
      <c r="Y94" s="31">
        <v>1</v>
      </c>
      <c r="AA94" s="111"/>
    </row>
    <row r="95" spans="4:38" ht="17.25" customHeight="1" x14ac:dyDescent="0.25">
      <c r="D95" s="23" t="s">
        <v>26</v>
      </c>
      <c r="E95" s="23" t="s">
        <v>211</v>
      </c>
      <c r="F95" s="24" t="s">
        <v>109</v>
      </c>
      <c r="G95" s="25" t="s">
        <v>97</v>
      </c>
      <c r="H95" s="23">
        <v>1</v>
      </c>
      <c r="I95" s="26" t="s">
        <v>110</v>
      </c>
      <c r="J95" s="26" t="s">
        <v>34</v>
      </c>
      <c r="K95" s="27">
        <f t="shared" si="0"/>
        <v>1.9783333333333335</v>
      </c>
      <c r="L95" s="28" t="s">
        <v>28</v>
      </c>
      <c r="M95" s="29" t="s">
        <v>28</v>
      </c>
      <c r="N95" s="30">
        <f>IFERROR((2.2-N83)/$N$83*N83,220%)</f>
        <v>1.7000000000000002</v>
      </c>
      <c r="O95" s="31">
        <f>IFERROR((2.2-O83)/$N$83*O83,220%)</f>
        <v>1.7000000000000002</v>
      </c>
      <c r="P95" s="31">
        <f>IFERROR((2.2-P83)/$N$83*P83,220%)</f>
        <v>1.8150000000000004</v>
      </c>
      <c r="Q95" s="31">
        <f>IFERROR((2.2-Q83)/$N$83*Q83,220%)</f>
        <v>2.0150000000000006</v>
      </c>
      <c r="R95" s="31">
        <f>IFERROR((2.2-R83)/$N$83*R83,220%)+5%</f>
        <v>2.0650000000000004</v>
      </c>
      <c r="S95" s="31">
        <f>IFERROR((2.2-S83)/$N$83*S83,220%)+10%</f>
        <v>2.1150000000000007</v>
      </c>
      <c r="T95" s="31">
        <f>IFERROR((2.2-T83)/$N$83*T83,220%)+15%</f>
        <v>2.1650000000000005</v>
      </c>
      <c r="U95" s="31">
        <f>IFERROR((2.2-U83)/$N$83*U83,220%)+20%</f>
        <v>2.2150000000000007</v>
      </c>
      <c r="V95" s="31">
        <f>IFERROR((2.2-V83)/$N$83*V83,220%)+25%</f>
        <v>2.2650000000000006</v>
      </c>
      <c r="W95" s="31">
        <f>IFERROR((2.2-W83)/$N$83*W83,220%)+15%</f>
        <v>2.0699999999999998</v>
      </c>
      <c r="X95" s="31">
        <f>IFERROR((2.2-X83)/$N$83*X83,220%)+10%</f>
        <v>1.9150000000000005</v>
      </c>
      <c r="Y95" s="31">
        <f>IFERROR((2.2-Y83)/$N$83*Y83,220%)</f>
        <v>1.7000000000000002</v>
      </c>
      <c r="AA95" s="56"/>
      <c r="AB95" s="56"/>
      <c r="AC95" s="56"/>
      <c r="AD95" s="56"/>
      <c r="AE95" s="56"/>
      <c r="AF95" s="56"/>
      <c r="AG95" s="56"/>
      <c r="AH95" s="56"/>
      <c r="AI95" s="56"/>
      <c r="AJ95" s="56"/>
      <c r="AK95" s="56"/>
      <c r="AL95" s="56"/>
    </row>
    <row r="96" spans="4:38" ht="17.25" customHeight="1" x14ac:dyDescent="0.25">
      <c r="D96" s="32" t="s">
        <v>26</v>
      </c>
      <c r="E96" s="32" t="s">
        <v>211</v>
      </c>
      <c r="F96" s="33" t="s">
        <v>109</v>
      </c>
      <c r="G96" s="34" t="s">
        <v>97</v>
      </c>
      <c r="H96" s="32">
        <v>1</v>
      </c>
      <c r="I96" s="35" t="s">
        <v>110</v>
      </c>
      <c r="J96" s="35" t="s">
        <v>35</v>
      </c>
      <c r="K96" s="36">
        <f t="shared" si="0"/>
        <v>1.3183333333333334</v>
      </c>
      <c r="L96" s="35" t="s">
        <v>102</v>
      </c>
      <c r="M96" s="37">
        <v>0.4</v>
      </c>
      <c r="N96" s="44">
        <f>ROUND(N95*2/3,2)</f>
        <v>1.1299999999999999</v>
      </c>
      <c r="O96" s="39">
        <f t="shared" ref="O96:Y96" si="66">ROUND(O95*2/3,2)</f>
        <v>1.1299999999999999</v>
      </c>
      <c r="P96" s="39">
        <f t="shared" si="66"/>
        <v>1.21</v>
      </c>
      <c r="Q96" s="39">
        <f t="shared" si="66"/>
        <v>1.34</v>
      </c>
      <c r="R96" s="39">
        <f t="shared" si="66"/>
        <v>1.38</v>
      </c>
      <c r="S96" s="39">
        <f t="shared" si="66"/>
        <v>1.41</v>
      </c>
      <c r="T96" s="39">
        <f t="shared" si="66"/>
        <v>1.44</v>
      </c>
      <c r="U96" s="39">
        <f t="shared" si="66"/>
        <v>1.48</v>
      </c>
      <c r="V96" s="39">
        <f t="shared" si="66"/>
        <v>1.51</v>
      </c>
      <c r="W96" s="39">
        <f t="shared" si="66"/>
        <v>1.38</v>
      </c>
      <c r="X96" s="39">
        <f t="shared" si="66"/>
        <v>1.28</v>
      </c>
      <c r="Y96" s="39">
        <f t="shared" si="66"/>
        <v>1.1299999999999999</v>
      </c>
    </row>
    <row r="97" spans="4:25" x14ac:dyDescent="0.25">
      <c r="D97" s="23" t="s">
        <v>26</v>
      </c>
      <c r="E97" s="23" t="s">
        <v>211</v>
      </c>
      <c r="F97" s="24" t="s">
        <v>111</v>
      </c>
      <c r="G97" s="25" t="s">
        <v>97</v>
      </c>
      <c r="H97" s="23">
        <v>10</v>
      </c>
      <c r="I97" s="26" t="s">
        <v>112</v>
      </c>
      <c r="J97" s="26" t="s">
        <v>34</v>
      </c>
      <c r="K97" s="27">
        <f t="shared" si="0"/>
        <v>0.90083333333333337</v>
      </c>
      <c r="L97" s="28" t="s">
        <v>28</v>
      </c>
      <c r="M97" s="29" t="s">
        <v>28</v>
      </c>
      <c r="N97" s="42">
        <f>1-SUM(N59,N67,N75)</f>
        <v>0.8</v>
      </c>
      <c r="O97" s="43">
        <f t="shared" ref="O97:Y97" si="67">1-SUM(O59,O67,O75)</f>
        <v>0.8</v>
      </c>
      <c r="P97" s="43">
        <f t="shared" si="67"/>
        <v>0.8</v>
      </c>
      <c r="Q97" s="43">
        <f t="shared" si="67"/>
        <v>0.81</v>
      </c>
      <c r="R97" s="43">
        <f t="shared" si="67"/>
        <v>0.81</v>
      </c>
      <c r="S97" s="43">
        <f t="shared" si="67"/>
        <v>0.79</v>
      </c>
      <c r="T97" s="43">
        <f t="shared" si="67"/>
        <v>1</v>
      </c>
      <c r="U97" s="43">
        <f t="shared" si="67"/>
        <v>1</v>
      </c>
      <c r="V97" s="43">
        <f t="shared" si="67"/>
        <v>1</v>
      </c>
      <c r="W97" s="43">
        <f t="shared" si="67"/>
        <v>1</v>
      </c>
      <c r="X97" s="43">
        <f t="shared" si="67"/>
        <v>1</v>
      </c>
      <c r="Y97" s="43">
        <f t="shared" si="67"/>
        <v>1</v>
      </c>
    </row>
    <row r="98" spans="4:25" ht="16.5" customHeight="1" x14ac:dyDescent="0.25">
      <c r="D98" s="32" t="s">
        <v>26</v>
      </c>
      <c r="E98" s="32" t="s">
        <v>211</v>
      </c>
      <c r="F98" s="33" t="s">
        <v>111</v>
      </c>
      <c r="G98" s="34" t="s">
        <v>97</v>
      </c>
      <c r="H98" s="32">
        <v>10</v>
      </c>
      <c r="I98" s="35" t="s">
        <v>112</v>
      </c>
      <c r="J98" s="35" t="s">
        <v>35</v>
      </c>
      <c r="K98" s="36">
        <f t="shared" si="0"/>
        <v>4.5166666666666662E-3</v>
      </c>
      <c r="L98" s="35" t="s">
        <v>36</v>
      </c>
      <c r="M98" s="37">
        <f>10*(5*6)/10^3</f>
        <v>0.3</v>
      </c>
      <c r="N98" s="38">
        <f>ROUND(0.5%*N97,4)</f>
        <v>4.0000000000000001E-3</v>
      </c>
      <c r="O98" s="39">
        <f t="shared" ref="O98:Y98" si="68">ROUND(0.5%*O97,4)</f>
        <v>4.0000000000000001E-3</v>
      </c>
      <c r="P98" s="39">
        <f t="shared" si="68"/>
        <v>4.0000000000000001E-3</v>
      </c>
      <c r="Q98" s="39">
        <f t="shared" si="68"/>
        <v>4.1000000000000003E-3</v>
      </c>
      <c r="R98" s="39">
        <f t="shared" si="68"/>
        <v>4.1000000000000003E-3</v>
      </c>
      <c r="S98" s="39">
        <f t="shared" si="68"/>
        <v>4.0000000000000001E-3</v>
      </c>
      <c r="T98" s="39">
        <f t="shared" si="68"/>
        <v>5.0000000000000001E-3</v>
      </c>
      <c r="U98" s="39">
        <f t="shared" si="68"/>
        <v>5.0000000000000001E-3</v>
      </c>
      <c r="V98" s="39">
        <f t="shared" si="68"/>
        <v>5.0000000000000001E-3</v>
      </c>
      <c r="W98" s="39">
        <f t="shared" si="68"/>
        <v>5.0000000000000001E-3</v>
      </c>
      <c r="X98" s="39">
        <f t="shared" si="68"/>
        <v>5.0000000000000001E-3</v>
      </c>
      <c r="Y98" s="39">
        <f t="shared" si="68"/>
        <v>5.0000000000000001E-3</v>
      </c>
    </row>
    <row r="99" spans="4:25" ht="16.5" customHeight="1" x14ac:dyDescent="0.25">
      <c r="D99" s="32" t="s">
        <v>26</v>
      </c>
      <c r="E99" s="32" t="s">
        <v>211</v>
      </c>
      <c r="F99" s="33" t="s">
        <v>111</v>
      </c>
      <c r="G99" s="34" t="s">
        <v>97</v>
      </c>
      <c r="H99" s="32">
        <v>10</v>
      </c>
      <c r="I99" s="35" t="s">
        <v>112</v>
      </c>
      <c r="J99" s="35" t="s">
        <v>35</v>
      </c>
      <c r="K99" s="36">
        <f t="shared" si="0"/>
        <v>0.56083333333333341</v>
      </c>
      <c r="L99" s="35" t="s">
        <v>37</v>
      </c>
      <c r="M99" s="37">
        <v>4.5</v>
      </c>
      <c r="N99" s="40">
        <f>ROUND($N$42*N97,2)</f>
        <v>0.16</v>
      </c>
      <c r="O99" s="41">
        <f>ROUND($O$42*O97,2)</f>
        <v>0.24</v>
      </c>
      <c r="P99" s="41">
        <f>ROUND($P$42*P97,2)</f>
        <v>0.32</v>
      </c>
      <c r="Q99" s="41">
        <f>ROUND($Q$42*Q97,2)</f>
        <v>0.41</v>
      </c>
      <c r="R99" s="41">
        <f>ROUND($R$42*R97,2)</f>
        <v>0.56999999999999995</v>
      </c>
      <c r="S99" s="41">
        <f>ROUND($S$42*S97,2)</f>
        <v>0.63</v>
      </c>
      <c r="T99" s="41">
        <f>ROUND($T$42*T97,2)</f>
        <v>0.9</v>
      </c>
      <c r="U99" s="41">
        <f>ROUND($U$42*U97,2)</f>
        <v>0.9</v>
      </c>
      <c r="V99" s="41">
        <f>ROUND($V$42*V97,2)</f>
        <v>0.9</v>
      </c>
      <c r="W99" s="41">
        <f>ROUND($W$42*W97,2)</f>
        <v>0.7</v>
      </c>
      <c r="X99" s="41">
        <f>ROUND($X$42*X97,2)</f>
        <v>0.6</v>
      </c>
      <c r="Y99" s="41">
        <f>ROUND($Y$42*Y97,2)</f>
        <v>0.4</v>
      </c>
    </row>
    <row r="100" spans="4:25" ht="17.25" customHeight="1" x14ac:dyDescent="0.25">
      <c r="D100" s="32" t="s">
        <v>26</v>
      </c>
      <c r="E100" s="32" t="s">
        <v>211</v>
      </c>
      <c r="F100" s="33" t="s">
        <v>111</v>
      </c>
      <c r="G100" s="34" t="s">
        <v>97</v>
      </c>
      <c r="H100" s="32">
        <v>10</v>
      </c>
      <c r="I100" s="35" t="s">
        <v>112</v>
      </c>
      <c r="J100" s="35" t="s">
        <v>35</v>
      </c>
      <c r="K100" s="36">
        <f t="shared" si="0"/>
        <v>0.33548333333333336</v>
      </c>
      <c r="L100" s="35" t="s">
        <v>38</v>
      </c>
      <c r="M100" s="37">
        <v>4.5</v>
      </c>
      <c r="N100" s="40">
        <f>N97-SUM(N98:N99)</f>
        <v>0.63600000000000001</v>
      </c>
      <c r="O100" s="41">
        <f t="shared" ref="O100" si="69">O97-SUM(O98:O99)</f>
        <v>0.55600000000000005</v>
      </c>
      <c r="P100" s="41">
        <f t="shared" ref="P100:Y100" si="70">P97-SUM(P98:P99)</f>
        <v>0.47600000000000003</v>
      </c>
      <c r="Q100" s="41">
        <f t="shared" si="70"/>
        <v>0.39590000000000009</v>
      </c>
      <c r="R100" s="41">
        <f t="shared" si="70"/>
        <v>0.23590000000000011</v>
      </c>
      <c r="S100" s="41">
        <f t="shared" si="70"/>
        <v>0.15600000000000003</v>
      </c>
      <c r="T100" s="41">
        <f t="shared" si="70"/>
        <v>9.4999999999999973E-2</v>
      </c>
      <c r="U100" s="41">
        <f t="shared" si="70"/>
        <v>9.4999999999999973E-2</v>
      </c>
      <c r="V100" s="41">
        <f t="shared" si="70"/>
        <v>9.4999999999999973E-2</v>
      </c>
      <c r="W100" s="41">
        <f t="shared" si="70"/>
        <v>0.29500000000000004</v>
      </c>
      <c r="X100" s="41">
        <f t="shared" si="70"/>
        <v>0.39500000000000002</v>
      </c>
      <c r="Y100" s="41">
        <f t="shared" si="70"/>
        <v>0.59499999999999997</v>
      </c>
    </row>
    <row r="101" spans="4:25" ht="16.5" customHeight="1" x14ac:dyDescent="0.25">
      <c r="D101" s="23" t="s">
        <v>26</v>
      </c>
      <c r="E101" s="23" t="s">
        <v>211</v>
      </c>
      <c r="F101" s="24" t="s">
        <v>113</v>
      </c>
      <c r="G101" s="25" t="s">
        <v>97</v>
      </c>
      <c r="H101" s="23">
        <v>25</v>
      </c>
      <c r="I101" s="26" t="s">
        <v>114</v>
      </c>
      <c r="J101" s="26" t="s">
        <v>34</v>
      </c>
      <c r="K101" s="27">
        <f t="shared" si="0"/>
        <v>0.27083333333333337</v>
      </c>
      <c r="L101" s="28" t="s">
        <v>28</v>
      </c>
      <c r="M101" s="29" t="s">
        <v>28</v>
      </c>
      <c r="N101" s="30">
        <v>0.2</v>
      </c>
      <c r="O101" s="31">
        <v>0.2</v>
      </c>
      <c r="P101" s="31">
        <v>0.25</v>
      </c>
      <c r="Q101" s="31">
        <v>0.3</v>
      </c>
      <c r="R101" s="31">
        <v>0.3</v>
      </c>
      <c r="S101" s="31">
        <v>0.3</v>
      </c>
      <c r="T101" s="31">
        <v>0.35</v>
      </c>
      <c r="U101" s="31">
        <v>0.35</v>
      </c>
      <c r="V101" s="31">
        <v>0.35</v>
      </c>
      <c r="W101" s="31">
        <v>0.25</v>
      </c>
      <c r="X101" s="31">
        <v>0.2</v>
      </c>
      <c r="Y101" s="31">
        <v>0.2</v>
      </c>
    </row>
    <row r="102" spans="4:25" ht="16.5" customHeight="1" x14ac:dyDescent="0.25">
      <c r="D102" s="32" t="s">
        <v>26</v>
      </c>
      <c r="E102" s="32" t="s">
        <v>211</v>
      </c>
      <c r="F102" s="33" t="s">
        <v>113</v>
      </c>
      <c r="G102" s="34" t="s">
        <v>97</v>
      </c>
      <c r="H102" s="32">
        <v>25</v>
      </c>
      <c r="I102" s="35" t="s">
        <v>114</v>
      </c>
      <c r="J102" s="35" t="s">
        <v>35</v>
      </c>
      <c r="K102" s="36">
        <f t="shared" si="0"/>
        <v>0.27083333333333337</v>
      </c>
      <c r="L102" s="35" t="s">
        <v>99</v>
      </c>
      <c r="M102" s="37">
        <v>0.17299999999999999</v>
      </c>
      <c r="N102" s="44">
        <f>N101</f>
        <v>0.2</v>
      </c>
      <c r="O102" s="39">
        <f t="shared" ref="O102:Y102" si="71">O101</f>
        <v>0.2</v>
      </c>
      <c r="P102" s="39">
        <f t="shared" si="71"/>
        <v>0.25</v>
      </c>
      <c r="Q102" s="39">
        <f t="shared" si="71"/>
        <v>0.3</v>
      </c>
      <c r="R102" s="39">
        <f t="shared" si="71"/>
        <v>0.3</v>
      </c>
      <c r="S102" s="39">
        <f t="shared" si="71"/>
        <v>0.3</v>
      </c>
      <c r="T102" s="39">
        <f t="shared" si="71"/>
        <v>0.35</v>
      </c>
      <c r="U102" s="39">
        <f t="shared" si="71"/>
        <v>0.35</v>
      </c>
      <c r="V102" s="39">
        <f t="shared" si="71"/>
        <v>0.35</v>
      </c>
      <c r="W102" s="39">
        <f t="shared" si="71"/>
        <v>0.25</v>
      </c>
      <c r="X102" s="39">
        <f t="shared" si="71"/>
        <v>0.2</v>
      </c>
      <c r="Y102" s="39">
        <f t="shared" si="71"/>
        <v>0.2</v>
      </c>
    </row>
    <row r="103" spans="4:25" ht="17.25" customHeight="1" x14ac:dyDescent="0.25">
      <c r="D103" s="32" t="s">
        <v>26</v>
      </c>
      <c r="E103" s="32" t="s">
        <v>211</v>
      </c>
      <c r="F103" s="33" t="s">
        <v>113</v>
      </c>
      <c r="G103" s="34" t="s">
        <v>97</v>
      </c>
      <c r="H103" s="32">
        <v>25</v>
      </c>
      <c r="I103" s="35" t="s">
        <v>114</v>
      </c>
      <c r="J103" s="35" t="s">
        <v>35</v>
      </c>
      <c r="K103" s="36">
        <f t="shared" si="0"/>
        <v>0.27083333333333337</v>
      </c>
      <c r="L103" s="35" t="s">
        <v>100</v>
      </c>
      <c r="M103" s="112">
        <f>ROUNDUP((1230-M85)/K103,0)</f>
        <v>285</v>
      </c>
      <c r="N103" s="44">
        <f>N101</f>
        <v>0.2</v>
      </c>
      <c r="O103" s="39">
        <f t="shared" ref="O103:Y103" si="72">O101</f>
        <v>0.2</v>
      </c>
      <c r="P103" s="39">
        <f t="shared" si="72"/>
        <v>0.25</v>
      </c>
      <c r="Q103" s="39">
        <f t="shared" si="72"/>
        <v>0.3</v>
      </c>
      <c r="R103" s="39">
        <f t="shared" si="72"/>
        <v>0.3</v>
      </c>
      <c r="S103" s="39">
        <f t="shared" si="72"/>
        <v>0.3</v>
      </c>
      <c r="T103" s="39">
        <f t="shared" si="72"/>
        <v>0.35</v>
      </c>
      <c r="U103" s="39">
        <f t="shared" si="72"/>
        <v>0.35</v>
      </c>
      <c r="V103" s="39">
        <f t="shared" si="72"/>
        <v>0.35</v>
      </c>
      <c r="W103" s="39">
        <f t="shared" si="72"/>
        <v>0.25</v>
      </c>
      <c r="X103" s="39">
        <f t="shared" si="72"/>
        <v>0.2</v>
      </c>
      <c r="Y103" s="39">
        <f t="shared" si="72"/>
        <v>0.2</v>
      </c>
    </row>
    <row r="104" spans="4:25" ht="17.25" customHeight="1" x14ac:dyDescent="0.25">
      <c r="D104" s="32" t="s">
        <v>26</v>
      </c>
      <c r="E104" s="32" t="s">
        <v>211</v>
      </c>
      <c r="F104" s="33" t="s">
        <v>113</v>
      </c>
      <c r="G104" s="34" t="s">
        <v>97</v>
      </c>
      <c r="H104" s="32">
        <v>25</v>
      </c>
      <c r="I104" s="35" t="s">
        <v>114</v>
      </c>
      <c r="J104" s="35" t="s">
        <v>35</v>
      </c>
      <c r="K104" s="36">
        <f t="shared" si="0"/>
        <v>0.27083333333333337</v>
      </c>
      <c r="L104" s="35" t="s">
        <v>101</v>
      </c>
      <c r="M104" s="37">
        <v>0.04</v>
      </c>
      <c r="N104" s="44">
        <f>N101</f>
        <v>0.2</v>
      </c>
      <c r="O104" s="39">
        <f t="shared" ref="O104:Y104" si="73">O101</f>
        <v>0.2</v>
      </c>
      <c r="P104" s="39">
        <f t="shared" si="73"/>
        <v>0.25</v>
      </c>
      <c r="Q104" s="39">
        <f t="shared" si="73"/>
        <v>0.3</v>
      </c>
      <c r="R104" s="39">
        <f t="shared" si="73"/>
        <v>0.3</v>
      </c>
      <c r="S104" s="39">
        <f t="shared" si="73"/>
        <v>0.3</v>
      </c>
      <c r="T104" s="39">
        <f t="shared" si="73"/>
        <v>0.35</v>
      </c>
      <c r="U104" s="39">
        <f t="shared" si="73"/>
        <v>0.35</v>
      </c>
      <c r="V104" s="39">
        <f t="shared" si="73"/>
        <v>0.35</v>
      </c>
      <c r="W104" s="39">
        <f t="shared" si="73"/>
        <v>0.25</v>
      </c>
      <c r="X104" s="39">
        <f t="shared" si="73"/>
        <v>0.2</v>
      </c>
      <c r="Y104" s="39">
        <f t="shared" si="73"/>
        <v>0.2</v>
      </c>
    </row>
    <row r="105" spans="4:25" ht="17.25" customHeight="1" x14ac:dyDescent="0.25">
      <c r="D105" s="23" t="s">
        <v>26</v>
      </c>
      <c r="E105" s="23" t="s">
        <v>211</v>
      </c>
      <c r="F105" s="24" t="s">
        <v>115</v>
      </c>
      <c r="G105" s="25" t="s">
        <v>97</v>
      </c>
      <c r="H105" s="23">
        <v>25</v>
      </c>
      <c r="I105" s="26" t="s">
        <v>116</v>
      </c>
      <c r="J105" s="26" t="s">
        <v>34</v>
      </c>
      <c r="K105" s="27">
        <f t="shared" si="0"/>
        <v>0.70416666666666661</v>
      </c>
      <c r="L105" s="26" t="s">
        <v>28</v>
      </c>
      <c r="M105" s="72" t="s">
        <v>28</v>
      </c>
      <c r="N105" s="30">
        <f>N101*2</f>
        <v>0.4</v>
      </c>
      <c r="O105" s="31">
        <f>O101*2</f>
        <v>0.4</v>
      </c>
      <c r="P105" s="31">
        <f>P101*2</f>
        <v>0.5</v>
      </c>
      <c r="Q105" s="31">
        <f t="shared" ref="Q105:V105" si="74">Q101*3</f>
        <v>0.89999999999999991</v>
      </c>
      <c r="R105" s="31">
        <f t="shared" si="74"/>
        <v>0.89999999999999991</v>
      </c>
      <c r="S105" s="31">
        <f t="shared" si="74"/>
        <v>0.89999999999999991</v>
      </c>
      <c r="T105" s="31">
        <f t="shared" si="74"/>
        <v>1.0499999999999998</v>
      </c>
      <c r="U105" s="31">
        <f t="shared" si="74"/>
        <v>1.0499999999999998</v>
      </c>
      <c r="V105" s="31">
        <f t="shared" si="74"/>
        <v>1.0499999999999998</v>
      </c>
      <c r="W105" s="31">
        <f>W101*2</f>
        <v>0.5</v>
      </c>
      <c r="X105" s="31">
        <f>X101*2</f>
        <v>0.4</v>
      </c>
      <c r="Y105" s="31">
        <f>Y101*2</f>
        <v>0.4</v>
      </c>
    </row>
    <row r="106" spans="4:25" ht="17.25" customHeight="1" x14ac:dyDescent="0.25">
      <c r="D106" s="32" t="s">
        <v>26</v>
      </c>
      <c r="E106" s="32" t="s">
        <v>211</v>
      </c>
      <c r="F106" s="33" t="s">
        <v>115</v>
      </c>
      <c r="G106" s="34" t="s">
        <v>97</v>
      </c>
      <c r="H106" s="32">
        <v>25</v>
      </c>
      <c r="I106" s="35" t="s">
        <v>116</v>
      </c>
      <c r="J106" s="35" t="s">
        <v>35</v>
      </c>
      <c r="K106" s="36">
        <f t="shared" si="0"/>
        <v>0.47000000000000003</v>
      </c>
      <c r="L106" s="35" t="s">
        <v>102</v>
      </c>
      <c r="M106" s="37">
        <v>0.4</v>
      </c>
      <c r="N106" s="44">
        <f>ROUND(N105*2/3,2)</f>
        <v>0.27</v>
      </c>
      <c r="O106" s="39">
        <f t="shared" ref="O106:Y106" si="75">ROUND(O105*2/3,2)</f>
        <v>0.27</v>
      </c>
      <c r="P106" s="39">
        <f t="shared" si="75"/>
        <v>0.33</v>
      </c>
      <c r="Q106" s="39">
        <f t="shared" si="75"/>
        <v>0.6</v>
      </c>
      <c r="R106" s="39">
        <f t="shared" si="75"/>
        <v>0.6</v>
      </c>
      <c r="S106" s="39">
        <f t="shared" si="75"/>
        <v>0.6</v>
      </c>
      <c r="T106" s="39">
        <f t="shared" si="75"/>
        <v>0.7</v>
      </c>
      <c r="U106" s="39">
        <f t="shared" si="75"/>
        <v>0.7</v>
      </c>
      <c r="V106" s="39">
        <f t="shared" si="75"/>
        <v>0.7</v>
      </c>
      <c r="W106" s="39">
        <f t="shared" si="75"/>
        <v>0.33</v>
      </c>
      <c r="X106" s="39">
        <f t="shared" si="75"/>
        <v>0.27</v>
      </c>
      <c r="Y106" s="39">
        <f t="shared" si="75"/>
        <v>0.27</v>
      </c>
    </row>
    <row r="107" spans="4:25" ht="17.25" customHeight="1" x14ac:dyDescent="0.25">
      <c r="D107" s="113" t="s">
        <v>26</v>
      </c>
      <c r="E107" s="113" t="s">
        <v>211</v>
      </c>
      <c r="F107" s="114" t="s">
        <v>28</v>
      </c>
      <c r="G107" s="115" t="s">
        <v>117</v>
      </c>
      <c r="H107" s="113" t="s">
        <v>28</v>
      </c>
      <c r="I107" s="116" t="s">
        <v>28</v>
      </c>
      <c r="J107" s="116" t="s">
        <v>28</v>
      </c>
      <c r="K107" s="117" t="str">
        <f t="shared" si="0"/>
        <v>n/a</v>
      </c>
      <c r="L107" s="116" t="s">
        <v>28</v>
      </c>
      <c r="M107" s="118" t="s">
        <v>28</v>
      </c>
      <c r="N107" s="119" t="s">
        <v>28</v>
      </c>
      <c r="O107" s="117" t="s">
        <v>28</v>
      </c>
      <c r="P107" s="117" t="s">
        <v>28</v>
      </c>
      <c r="Q107" s="117" t="s">
        <v>28</v>
      </c>
      <c r="R107" s="117" t="s">
        <v>28</v>
      </c>
      <c r="S107" s="117" t="s">
        <v>28</v>
      </c>
      <c r="T107" s="117" t="s">
        <v>28</v>
      </c>
      <c r="U107" s="117" t="s">
        <v>28</v>
      </c>
      <c r="V107" s="117" t="s">
        <v>28</v>
      </c>
      <c r="W107" s="117" t="s">
        <v>28</v>
      </c>
      <c r="X107" s="117" t="s">
        <v>28</v>
      </c>
      <c r="Y107" s="117" t="s">
        <v>28</v>
      </c>
    </row>
    <row r="108" spans="4:25" ht="17.25" customHeight="1" x14ac:dyDescent="0.25">
      <c r="D108" s="120" t="s">
        <v>26</v>
      </c>
      <c r="E108" s="120" t="s">
        <v>211</v>
      </c>
      <c r="F108" s="121" t="s">
        <v>28</v>
      </c>
      <c r="G108" s="122" t="s">
        <v>118</v>
      </c>
      <c r="H108" s="120" t="s">
        <v>28</v>
      </c>
      <c r="I108" s="123" t="s">
        <v>28</v>
      </c>
      <c r="J108" s="123" t="s">
        <v>28</v>
      </c>
      <c r="K108" s="124" t="str">
        <f t="shared" si="0"/>
        <v>n/a</v>
      </c>
      <c r="L108" s="123" t="s">
        <v>28</v>
      </c>
      <c r="M108" s="125" t="s">
        <v>28</v>
      </c>
      <c r="N108" s="126" t="s">
        <v>28</v>
      </c>
      <c r="O108" s="124" t="s">
        <v>28</v>
      </c>
      <c r="P108" s="124" t="s">
        <v>28</v>
      </c>
      <c r="Q108" s="124" t="s">
        <v>28</v>
      </c>
      <c r="R108" s="124" t="s">
        <v>28</v>
      </c>
      <c r="S108" s="124" t="s">
        <v>28</v>
      </c>
      <c r="T108" s="124" t="s">
        <v>28</v>
      </c>
      <c r="U108" s="124" t="s">
        <v>28</v>
      </c>
      <c r="V108" s="124" t="s">
        <v>28</v>
      </c>
      <c r="W108" s="124" t="s">
        <v>28</v>
      </c>
      <c r="X108" s="124" t="s">
        <v>28</v>
      </c>
      <c r="Y108" s="124" t="s">
        <v>28</v>
      </c>
    </row>
    <row r="109" spans="4:25" ht="17.25" customHeight="1" x14ac:dyDescent="0.25">
      <c r="D109" s="78" t="s">
        <v>26</v>
      </c>
      <c r="E109" s="78" t="s">
        <v>211</v>
      </c>
      <c r="F109" s="79" t="s">
        <v>119</v>
      </c>
      <c r="G109" s="80" t="s">
        <v>120</v>
      </c>
      <c r="H109" s="78">
        <v>26</v>
      </c>
      <c r="I109" s="66" t="s">
        <v>86</v>
      </c>
      <c r="J109" s="66" t="s">
        <v>34</v>
      </c>
      <c r="K109" s="27">
        <f t="shared" si="0"/>
        <v>0.33220658196270919</v>
      </c>
      <c r="L109" s="66" t="s">
        <v>28</v>
      </c>
      <c r="M109" s="67" t="s">
        <v>28</v>
      </c>
      <c r="N109" s="68">
        <f>33.7326738404931%*52%</f>
        <v>0.17540990397056413</v>
      </c>
      <c r="O109" s="69">
        <v>0.26804874467779893</v>
      </c>
      <c r="P109" s="69">
        <v>0.29447665510673066</v>
      </c>
      <c r="Q109" s="69">
        <v>0.30521449231336528</v>
      </c>
      <c r="R109" s="69">
        <v>0.3147230744151982</v>
      </c>
      <c r="S109" s="69">
        <v>0.34331597561720734</v>
      </c>
      <c r="T109" s="69">
        <v>0.35886468806617478</v>
      </c>
      <c r="U109" s="69">
        <v>0.40987449738602016</v>
      </c>
      <c r="V109" s="69">
        <v>0.41980539250841709</v>
      </c>
      <c r="W109" s="69">
        <v>0.37646446915659149</v>
      </c>
      <c r="X109" s="69">
        <v>0.35804037559226293</v>
      </c>
      <c r="Y109" s="69">
        <v>0.36224071474217906</v>
      </c>
    </row>
    <row r="110" spans="4:25" ht="17.25" customHeight="1" x14ac:dyDescent="0.25">
      <c r="D110" s="82" t="s">
        <v>26</v>
      </c>
      <c r="E110" s="82" t="s">
        <v>211</v>
      </c>
      <c r="F110" s="83" t="s">
        <v>119</v>
      </c>
      <c r="G110" s="84" t="s">
        <v>120</v>
      </c>
      <c r="H110" s="82">
        <v>26</v>
      </c>
      <c r="I110" s="85" t="s">
        <v>86</v>
      </c>
      <c r="J110" s="85" t="s">
        <v>35</v>
      </c>
      <c r="K110" s="36">
        <f t="shared" si="0"/>
        <v>0.33220658196270919</v>
      </c>
      <c r="L110" s="35" t="s">
        <v>121</v>
      </c>
      <c r="M110" s="37">
        <v>0.2</v>
      </c>
      <c r="N110" s="44">
        <f>N109</f>
        <v>0.17540990397056413</v>
      </c>
      <c r="O110" s="39">
        <f t="shared" ref="O110:Y110" si="76">O109</f>
        <v>0.26804874467779893</v>
      </c>
      <c r="P110" s="39">
        <f t="shared" si="76"/>
        <v>0.29447665510673066</v>
      </c>
      <c r="Q110" s="39">
        <f t="shared" si="76"/>
        <v>0.30521449231336528</v>
      </c>
      <c r="R110" s="39">
        <f t="shared" si="76"/>
        <v>0.3147230744151982</v>
      </c>
      <c r="S110" s="39">
        <f t="shared" si="76"/>
        <v>0.34331597561720734</v>
      </c>
      <c r="T110" s="39">
        <f t="shared" si="76"/>
        <v>0.35886468806617478</v>
      </c>
      <c r="U110" s="39">
        <f t="shared" si="76"/>
        <v>0.40987449738602016</v>
      </c>
      <c r="V110" s="39">
        <f t="shared" si="76"/>
        <v>0.41980539250841709</v>
      </c>
      <c r="W110" s="39">
        <f t="shared" si="76"/>
        <v>0.37646446915659149</v>
      </c>
      <c r="X110" s="39">
        <f t="shared" si="76"/>
        <v>0.35804037559226293</v>
      </c>
      <c r="Y110" s="39">
        <f t="shared" si="76"/>
        <v>0.36224071474217906</v>
      </c>
    </row>
    <row r="111" spans="4:25" ht="17.25" customHeight="1" x14ac:dyDescent="0.25">
      <c r="D111" s="82" t="s">
        <v>26</v>
      </c>
      <c r="E111" s="82" t="s">
        <v>211</v>
      </c>
      <c r="F111" s="83" t="s">
        <v>119</v>
      </c>
      <c r="G111" s="84" t="s">
        <v>120</v>
      </c>
      <c r="H111" s="82">
        <v>26</v>
      </c>
      <c r="I111" s="85" t="s">
        <v>86</v>
      </c>
      <c r="J111" s="85" t="s">
        <v>35</v>
      </c>
      <c r="K111" s="36">
        <f t="shared" si="0"/>
        <v>0</v>
      </c>
      <c r="L111" s="35" t="s">
        <v>55</v>
      </c>
      <c r="M111" s="37">
        <f>ROUND(0.5%*230,1)</f>
        <v>1.2</v>
      </c>
      <c r="N111" s="87">
        <v>0</v>
      </c>
      <c r="O111" s="88">
        <v>0</v>
      </c>
      <c r="P111" s="88">
        <v>0</v>
      </c>
      <c r="Q111" s="88">
        <v>0</v>
      </c>
      <c r="R111" s="88">
        <v>0</v>
      </c>
      <c r="S111" s="88">
        <v>0</v>
      </c>
      <c r="T111" s="88">
        <v>0</v>
      </c>
      <c r="U111" s="88">
        <v>0</v>
      </c>
      <c r="V111" s="88">
        <v>0</v>
      </c>
      <c r="W111" s="88">
        <v>0</v>
      </c>
      <c r="X111" s="88">
        <v>0</v>
      </c>
      <c r="Y111" s="88">
        <v>0</v>
      </c>
    </row>
    <row r="112" spans="4:25" ht="17.25" customHeight="1" x14ac:dyDescent="0.25">
      <c r="D112" s="78" t="s">
        <v>26</v>
      </c>
      <c r="E112" s="78" t="s">
        <v>211</v>
      </c>
      <c r="F112" s="79" t="s">
        <v>119</v>
      </c>
      <c r="G112" s="80" t="s">
        <v>120</v>
      </c>
      <c r="H112" s="78">
        <v>26</v>
      </c>
      <c r="I112" s="66" t="s">
        <v>58</v>
      </c>
      <c r="J112" s="66" t="s">
        <v>34</v>
      </c>
      <c r="K112" s="27">
        <f t="shared" si="0"/>
        <v>6.3333333333333325E-2</v>
      </c>
      <c r="L112" s="66" t="s">
        <v>28</v>
      </c>
      <c r="M112" s="67" t="s">
        <v>28</v>
      </c>
      <c r="N112" s="68">
        <v>0</v>
      </c>
      <c r="O112" s="69">
        <v>0</v>
      </c>
      <c r="P112" s="69">
        <v>0</v>
      </c>
      <c r="Q112" s="51">
        <f t="shared" ref="Q112:Y112" si="77">ROUNDDOWN(Q109*25%,2)</f>
        <v>7.0000000000000007E-2</v>
      </c>
      <c r="R112" s="51">
        <f t="shared" si="77"/>
        <v>7.0000000000000007E-2</v>
      </c>
      <c r="S112" s="51">
        <f t="shared" si="77"/>
        <v>0.08</v>
      </c>
      <c r="T112" s="51">
        <f t="shared" si="77"/>
        <v>0.08</v>
      </c>
      <c r="U112" s="51">
        <f t="shared" si="77"/>
        <v>0.1</v>
      </c>
      <c r="V112" s="51">
        <f t="shared" si="77"/>
        <v>0.1</v>
      </c>
      <c r="W112" s="51">
        <f t="shared" si="77"/>
        <v>0.09</v>
      </c>
      <c r="X112" s="51">
        <f t="shared" si="77"/>
        <v>0.08</v>
      </c>
      <c r="Y112" s="51">
        <f t="shared" si="77"/>
        <v>0.09</v>
      </c>
    </row>
    <row r="113" spans="4:25" ht="17.25" customHeight="1" x14ac:dyDescent="0.25">
      <c r="D113" s="82" t="s">
        <v>26</v>
      </c>
      <c r="E113" s="82" t="s">
        <v>211</v>
      </c>
      <c r="F113" s="83" t="s">
        <v>119</v>
      </c>
      <c r="G113" s="84" t="s">
        <v>120</v>
      </c>
      <c r="H113" s="82">
        <v>26</v>
      </c>
      <c r="I113" s="85" t="s">
        <v>58</v>
      </c>
      <c r="J113" s="85" t="s">
        <v>35</v>
      </c>
      <c r="K113" s="36">
        <f t="shared" si="0"/>
        <v>6.3333333333333325E-2</v>
      </c>
      <c r="L113" s="35" t="s">
        <v>121</v>
      </c>
      <c r="M113" s="37">
        <v>0.2</v>
      </c>
      <c r="N113" s="44">
        <f>N112</f>
        <v>0</v>
      </c>
      <c r="O113" s="39">
        <f t="shared" ref="O113:Y113" si="78">O112</f>
        <v>0</v>
      </c>
      <c r="P113" s="39">
        <f t="shared" si="78"/>
        <v>0</v>
      </c>
      <c r="Q113" s="39">
        <f t="shared" si="78"/>
        <v>7.0000000000000007E-2</v>
      </c>
      <c r="R113" s="39">
        <f t="shared" si="78"/>
        <v>7.0000000000000007E-2</v>
      </c>
      <c r="S113" s="39">
        <f t="shared" si="78"/>
        <v>0.08</v>
      </c>
      <c r="T113" s="39">
        <f t="shared" si="78"/>
        <v>0.08</v>
      </c>
      <c r="U113" s="39">
        <f t="shared" si="78"/>
        <v>0.1</v>
      </c>
      <c r="V113" s="39">
        <f t="shared" si="78"/>
        <v>0.1</v>
      </c>
      <c r="W113" s="39">
        <f t="shared" si="78"/>
        <v>0.09</v>
      </c>
      <c r="X113" s="39">
        <f t="shared" si="78"/>
        <v>0.08</v>
      </c>
      <c r="Y113" s="39">
        <f t="shared" si="78"/>
        <v>0.09</v>
      </c>
    </row>
    <row r="114" spans="4:25" ht="17.25" customHeight="1" x14ac:dyDescent="0.25">
      <c r="D114" s="82" t="s">
        <v>26</v>
      </c>
      <c r="E114" s="82" t="s">
        <v>211</v>
      </c>
      <c r="F114" s="83" t="s">
        <v>119</v>
      </c>
      <c r="G114" s="84" t="s">
        <v>120</v>
      </c>
      <c r="H114" s="82">
        <v>26</v>
      </c>
      <c r="I114" s="85" t="s">
        <v>58</v>
      </c>
      <c r="J114" s="85" t="s">
        <v>35</v>
      </c>
      <c r="K114" s="36">
        <f t="shared" si="0"/>
        <v>0</v>
      </c>
      <c r="L114" s="35" t="s">
        <v>55</v>
      </c>
      <c r="M114" s="37">
        <f>ROUND(0.5%*230,1)</f>
        <v>1.2</v>
      </c>
      <c r="N114" s="87">
        <v>0</v>
      </c>
      <c r="O114" s="88">
        <v>0</v>
      </c>
      <c r="P114" s="88">
        <v>0</v>
      </c>
      <c r="Q114" s="88">
        <v>0</v>
      </c>
      <c r="R114" s="88">
        <v>0</v>
      </c>
      <c r="S114" s="88">
        <v>0</v>
      </c>
      <c r="T114" s="88">
        <v>0</v>
      </c>
      <c r="U114" s="88">
        <v>0</v>
      </c>
      <c r="V114" s="88">
        <v>0</v>
      </c>
      <c r="W114" s="88">
        <v>0</v>
      </c>
      <c r="X114" s="88">
        <v>0</v>
      </c>
      <c r="Y114" s="88">
        <v>0</v>
      </c>
    </row>
    <row r="115" spans="4:25" ht="17.25" customHeight="1" x14ac:dyDescent="0.25">
      <c r="D115" s="23" t="s">
        <v>26</v>
      </c>
      <c r="E115" s="23" t="s">
        <v>211</v>
      </c>
      <c r="F115" s="24" t="s">
        <v>119</v>
      </c>
      <c r="G115" s="25" t="s">
        <v>120</v>
      </c>
      <c r="H115" s="23">
        <v>26</v>
      </c>
      <c r="I115" s="26" t="s">
        <v>122</v>
      </c>
      <c r="J115" s="26" t="s">
        <v>34</v>
      </c>
      <c r="K115" s="27">
        <f t="shared" si="0"/>
        <v>0.60446008470395751</v>
      </c>
      <c r="L115" s="28" t="s">
        <v>28</v>
      </c>
      <c r="M115" s="29" t="s">
        <v>28</v>
      </c>
      <c r="N115" s="42">
        <f>1-N109-N112</f>
        <v>0.82459009602943589</v>
      </c>
      <c r="O115" s="43">
        <f t="shared" ref="O115:Y115" si="79">1-O109-O112</f>
        <v>0.73195125532220107</v>
      </c>
      <c r="P115" s="43">
        <f t="shared" si="79"/>
        <v>0.7055233448932694</v>
      </c>
      <c r="Q115" s="43">
        <f t="shared" si="79"/>
        <v>0.62478550768663466</v>
      </c>
      <c r="R115" s="43">
        <f t="shared" si="79"/>
        <v>0.61527692558480185</v>
      </c>
      <c r="S115" s="43">
        <f t="shared" si="79"/>
        <v>0.57668402438279276</v>
      </c>
      <c r="T115" s="43">
        <f t="shared" si="79"/>
        <v>0.56113531193382526</v>
      </c>
      <c r="U115" s="43">
        <f t="shared" si="79"/>
        <v>0.4901255026139798</v>
      </c>
      <c r="V115" s="43">
        <f t="shared" si="79"/>
        <v>0.48019460749158294</v>
      </c>
      <c r="W115" s="43">
        <f t="shared" si="79"/>
        <v>0.53353553084340855</v>
      </c>
      <c r="X115" s="43">
        <f t="shared" si="79"/>
        <v>0.56195962440773706</v>
      </c>
      <c r="Y115" s="43">
        <f t="shared" si="79"/>
        <v>0.54775928525782092</v>
      </c>
    </row>
    <row r="116" spans="4:25" ht="17.25" customHeight="1" x14ac:dyDescent="0.25">
      <c r="D116" s="32" t="s">
        <v>26</v>
      </c>
      <c r="E116" s="32" t="s">
        <v>211</v>
      </c>
      <c r="F116" s="33" t="s">
        <v>119</v>
      </c>
      <c r="G116" s="34" t="s">
        <v>120</v>
      </c>
      <c r="H116" s="32">
        <v>26</v>
      </c>
      <c r="I116" s="35" t="s">
        <v>122</v>
      </c>
      <c r="J116" s="35" t="s">
        <v>35</v>
      </c>
      <c r="K116" s="36">
        <f t="shared" si="0"/>
        <v>0.60446008470395751</v>
      </c>
      <c r="L116" s="35" t="s">
        <v>121</v>
      </c>
      <c r="M116" s="37">
        <v>0.2</v>
      </c>
      <c r="N116" s="44">
        <f>N115</f>
        <v>0.82459009602943589</v>
      </c>
      <c r="O116" s="39">
        <f t="shared" ref="O116:Y116" si="80">O115</f>
        <v>0.73195125532220107</v>
      </c>
      <c r="P116" s="39">
        <f t="shared" si="80"/>
        <v>0.7055233448932694</v>
      </c>
      <c r="Q116" s="39">
        <f t="shared" si="80"/>
        <v>0.62478550768663466</v>
      </c>
      <c r="R116" s="39">
        <f t="shared" si="80"/>
        <v>0.61527692558480185</v>
      </c>
      <c r="S116" s="39">
        <f t="shared" si="80"/>
        <v>0.57668402438279276</v>
      </c>
      <c r="T116" s="39">
        <f t="shared" si="80"/>
        <v>0.56113531193382526</v>
      </c>
      <c r="U116" s="39">
        <f t="shared" si="80"/>
        <v>0.4901255026139798</v>
      </c>
      <c r="V116" s="39">
        <f t="shared" si="80"/>
        <v>0.48019460749158294</v>
      </c>
      <c r="W116" s="39">
        <f t="shared" si="80"/>
        <v>0.53353553084340855</v>
      </c>
      <c r="X116" s="39">
        <f t="shared" si="80"/>
        <v>0.56195962440773706</v>
      </c>
      <c r="Y116" s="39">
        <f t="shared" si="80"/>
        <v>0.54775928525782092</v>
      </c>
    </row>
    <row r="117" spans="4:25" ht="17.25" customHeight="1" x14ac:dyDescent="0.25">
      <c r="D117" s="78" t="s">
        <v>26</v>
      </c>
      <c r="E117" s="78" t="s">
        <v>211</v>
      </c>
      <c r="F117" s="79" t="s">
        <v>123</v>
      </c>
      <c r="G117" s="80" t="s">
        <v>120</v>
      </c>
      <c r="H117" s="78">
        <v>60</v>
      </c>
      <c r="I117" s="66" t="s">
        <v>86</v>
      </c>
      <c r="J117" s="66" t="s">
        <v>34</v>
      </c>
      <c r="K117" s="27">
        <f t="shared" si="0"/>
        <v>0.27790074035361872</v>
      </c>
      <c r="L117" s="66" t="s">
        <v>28</v>
      </c>
      <c r="M117" s="67" t="s">
        <v>28</v>
      </c>
      <c r="N117" s="68">
        <f>29.0798912418044%*52%</f>
        <v>0.15121543445738289</v>
      </c>
      <c r="O117" s="69">
        <v>0.23107650403258528</v>
      </c>
      <c r="P117" s="69">
        <v>0.2453972125889422</v>
      </c>
      <c r="Q117" s="69">
        <v>0.25434541026113777</v>
      </c>
      <c r="R117" s="69">
        <v>0.26226922867933183</v>
      </c>
      <c r="S117" s="69">
        <v>0.28609664634767279</v>
      </c>
      <c r="T117" s="69">
        <v>0.29905390672181231</v>
      </c>
      <c r="U117" s="69">
        <v>0.34156208115501679</v>
      </c>
      <c r="V117" s="69">
        <v>0.34983782709034755</v>
      </c>
      <c r="W117" s="69">
        <v>0.31372039096382626</v>
      </c>
      <c r="X117" s="69">
        <v>0.29836697966021913</v>
      </c>
      <c r="Y117" s="69">
        <v>0.30186726228514921</v>
      </c>
    </row>
    <row r="118" spans="4:25" ht="17.25" customHeight="1" x14ac:dyDescent="0.25">
      <c r="D118" s="82" t="s">
        <v>26</v>
      </c>
      <c r="E118" s="82" t="s">
        <v>211</v>
      </c>
      <c r="F118" s="83" t="s">
        <v>123</v>
      </c>
      <c r="G118" s="84" t="s">
        <v>120</v>
      </c>
      <c r="H118" s="82">
        <v>60</v>
      </c>
      <c r="I118" s="85" t="s">
        <v>86</v>
      </c>
      <c r="J118" s="85" t="s">
        <v>35</v>
      </c>
      <c r="K118" s="36">
        <f t="shared" si="0"/>
        <v>0.27790074035361872</v>
      </c>
      <c r="L118" s="35" t="s">
        <v>121</v>
      </c>
      <c r="M118" s="37">
        <v>0.2</v>
      </c>
      <c r="N118" s="44">
        <f>N117</f>
        <v>0.15121543445738289</v>
      </c>
      <c r="O118" s="39">
        <f t="shared" ref="O118:Y118" si="81">O117</f>
        <v>0.23107650403258528</v>
      </c>
      <c r="P118" s="39">
        <f t="shared" si="81"/>
        <v>0.2453972125889422</v>
      </c>
      <c r="Q118" s="39">
        <f t="shared" si="81"/>
        <v>0.25434541026113777</v>
      </c>
      <c r="R118" s="39">
        <f t="shared" si="81"/>
        <v>0.26226922867933183</v>
      </c>
      <c r="S118" s="39">
        <f t="shared" si="81"/>
        <v>0.28609664634767279</v>
      </c>
      <c r="T118" s="39">
        <f t="shared" si="81"/>
        <v>0.29905390672181231</v>
      </c>
      <c r="U118" s="39">
        <f t="shared" si="81"/>
        <v>0.34156208115501679</v>
      </c>
      <c r="V118" s="39">
        <f t="shared" si="81"/>
        <v>0.34983782709034755</v>
      </c>
      <c r="W118" s="39">
        <f t="shared" si="81"/>
        <v>0.31372039096382626</v>
      </c>
      <c r="X118" s="39">
        <f t="shared" si="81"/>
        <v>0.29836697966021913</v>
      </c>
      <c r="Y118" s="39">
        <f t="shared" si="81"/>
        <v>0.30186726228514921</v>
      </c>
    </row>
    <row r="119" spans="4:25" ht="17.25" customHeight="1" x14ac:dyDescent="0.25">
      <c r="D119" s="82" t="s">
        <v>26</v>
      </c>
      <c r="E119" s="82" t="s">
        <v>211</v>
      </c>
      <c r="F119" s="83" t="s">
        <v>123</v>
      </c>
      <c r="G119" s="84" t="s">
        <v>120</v>
      </c>
      <c r="H119" s="82">
        <v>60</v>
      </c>
      <c r="I119" s="85" t="s">
        <v>86</v>
      </c>
      <c r="J119" s="85" t="s">
        <v>35</v>
      </c>
      <c r="K119" s="36">
        <f t="shared" si="0"/>
        <v>0</v>
      </c>
      <c r="L119" s="35" t="s">
        <v>55</v>
      </c>
      <c r="M119" s="37">
        <f>ROUND(0.5%*230,1)</f>
        <v>1.2</v>
      </c>
      <c r="N119" s="87">
        <v>0</v>
      </c>
      <c r="O119" s="88">
        <v>0</v>
      </c>
      <c r="P119" s="88">
        <v>0</v>
      </c>
      <c r="Q119" s="88">
        <v>0</v>
      </c>
      <c r="R119" s="88">
        <v>0</v>
      </c>
      <c r="S119" s="88">
        <v>0</v>
      </c>
      <c r="T119" s="88">
        <v>0</v>
      </c>
      <c r="U119" s="88">
        <v>0</v>
      </c>
      <c r="V119" s="88">
        <v>0</v>
      </c>
      <c r="W119" s="88">
        <v>0</v>
      </c>
      <c r="X119" s="88">
        <v>0</v>
      </c>
      <c r="Y119" s="88">
        <v>0</v>
      </c>
    </row>
    <row r="120" spans="4:25" ht="17.25" customHeight="1" x14ac:dyDescent="0.25">
      <c r="D120" s="82" t="s">
        <v>26</v>
      </c>
      <c r="E120" s="82" t="s">
        <v>211</v>
      </c>
      <c r="F120" s="83" t="s">
        <v>123</v>
      </c>
      <c r="G120" s="84" t="s">
        <v>120</v>
      </c>
      <c r="H120" s="82">
        <v>60</v>
      </c>
      <c r="I120" s="85" t="s">
        <v>86</v>
      </c>
      <c r="J120" s="85" t="s">
        <v>35</v>
      </c>
      <c r="K120" s="36">
        <f t="shared" si="0"/>
        <v>2.4166666666666666E-2</v>
      </c>
      <c r="L120" s="35" t="s">
        <v>90</v>
      </c>
      <c r="M120" s="37">
        <v>0.05</v>
      </c>
      <c r="N120" s="89">
        <f t="shared" ref="N120:S120" si="82">ROUND(20%*N117,2)</f>
        <v>0.03</v>
      </c>
      <c r="O120" s="127">
        <f t="shared" si="82"/>
        <v>0.05</v>
      </c>
      <c r="P120" s="127">
        <f t="shared" si="82"/>
        <v>0.05</v>
      </c>
      <c r="Q120" s="127">
        <f t="shared" si="82"/>
        <v>0.05</v>
      </c>
      <c r="R120" s="127">
        <f t="shared" si="82"/>
        <v>0.05</v>
      </c>
      <c r="S120" s="127">
        <f t="shared" si="82"/>
        <v>0.06</v>
      </c>
      <c r="T120" s="127">
        <v>0</v>
      </c>
      <c r="U120" s="127">
        <v>0</v>
      </c>
      <c r="V120" s="127">
        <v>0</v>
      </c>
      <c r="W120" s="127">
        <v>0</v>
      </c>
      <c r="X120" s="127">
        <v>0</v>
      </c>
      <c r="Y120" s="127">
        <v>0</v>
      </c>
    </row>
    <row r="121" spans="4:25" ht="17.25" customHeight="1" x14ac:dyDescent="0.25">
      <c r="D121" s="78" t="s">
        <v>26</v>
      </c>
      <c r="E121" s="78" t="s">
        <v>211</v>
      </c>
      <c r="F121" s="79" t="s">
        <v>123</v>
      </c>
      <c r="G121" s="80" t="s">
        <v>120</v>
      </c>
      <c r="H121" s="78">
        <v>60</v>
      </c>
      <c r="I121" s="66" t="s">
        <v>58</v>
      </c>
      <c r="J121" s="66" t="s">
        <v>34</v>
      </c>
      <c r="K121" s="27">
        <f t="shared" si="0"/>
        <v>5.2500000000000012E-2</v>
      </c>
      <c r="L121" s="66" t="s">
        <v>28</v>
      </c>
      <c r="M121" s="67" t="s">
        <v>28</v>
      </c>
      <c r="N121" s="68">
        <v>0</v>
      </c>
      <c r="O121" s="69">
        <v>0</v>
      </c>
      <c r="P121" s="69">
        <v>0</v>
      </c>
      <c r="Q121" s="51">
        <f t="shared" ref="Q121:Y121" si="83">ROUNDDOWN(Q117*25%,2)</f>
        <v>0.06</v>
      </c>
      <c r="R121" s="51">
        <f t="shared" si="83"/>
        <v>0.06</v>
      </c>
      <c r="S121" s="51">
        <f t="shared" si="83"/>
        <v>7.0000000000000007E-2</v>
      </c>
      <c r="T121" s="51">
        <f t="shared" si="83"/>
        <v>7.0000000000000007E-2</v>
      </c>
      <c r="U121" s="51">
        <f t="shared" si="83"/>
        <v>0.08</v>
      </c>
      <c r="V121" s="51">
        <f t="shared" si="83"/>
        <v>0.08</v>
      </c>
      <c r="W121" s="51">
        <f t="shared" si="83"/>
        <v>7.0000000000000007E-2</v>
      </c>
      <c r="X121" s="51">
        <f t="shared" si="83"/>
        <v>7.0000000000000007E-2</v>
      </c>
      <c r="Y121" s="51">
        <f t="shared" si="83"/>
        <v>7.0000000000000007E-2</v>
      </c>
    </row>
    <row r="122" spans="4:25" ht="17.25" customHeight="1" x14ac:dyDescent="0.25">
      <c r="D122" s="82" t="s">
        <v>26</v>
      </c>
      <c r="E122" s="82" t="s">
        <v>211</v>
      </c>
      <c r="F122" s="83" t="s">
        <v>123</v>
      </c>
      <c r="G122" s="84" t="s">
        <v>120</v>
      </c>
      <c r="H122" s="82">
        <v>60</v>
      </c>
      <c r="I122" s="85" t="s">
        <v>58</v>
      </c>
      <c r="J122" s="85" t="s">
        <v>35</v>
      </c>
      <c r="K122" s="36">
        <f t="shared" si="0"/>
        <v>5.2500000000000012E-2</v>
      </c>
      <c r="L122" s="35" t="s">
        <v>121</v>
      </c>
      <c r="M122" s="37">
        <v>0.2</v>
      </c>
      <c r="N122" s="44">
        <f>N121</f>
        <v>0</v>
      </c>
      <c r="O122" s="39">
        <f t="shared" ref="O122:Y122" si="84">O121</f>
        <v>0</v>
      </c>
      <c r="P122" s="39">
        <f t="shared" si="84"/>
        <v>0</v>
      </c>
      <c r="Q122" s="39">
        <f t="shared" si="84"/>
        <v>0.06</v>
      </c>
      <c r="R122" s="39">
        <f t="shared" si="84"/>
        <v>0.06</v>
      </c>
      <c r="S122" s="39">
        <f t="shared" si="84"/>
        <v>7.0000000000000007E-2</v>
      </c>
      <c r="T122" s="39">
        <f t="shared" si="84"/>
        <v>7.0000000000000007E-2</v>
      </c>
      <c r="U122" s="39">
        <f t="shared" si="84"/>
        <v>0.08</v>
      </c>
      <c r="V122" s="39">
        <f t="shared" si="84"/>
        <v>0.08</v>
      </c>
      <c r="W122" s="39">
        <f t="shared" si="84"/>
        <v>7.0000000000000007E-2</v>
      </c>
      <c r="X122" s="39">
        <f t="shared" si="84"/>
        <v>7.0000000000000007E-2</v>
      </c>
      <c r="Y122" s="39">
        <f t="shared" si="84"/>
        <v>7.0000000000000007E-2</v>
      </c>
    </row>
    <row r="123" spans="4:25" ht="17.25" customHeight="1" x14ac:dyDescent="0.25">
      <c r="D123" s="82" t="s">
        <v>26</v>
      </c>
      <c r="E123" s="82" t="s">
        <v>211</v>
      </c>
      <c r="F123" s="83" t="s">
        <v>123</v>
      </c>
      <c r="G123" s="84" t="s">
        <v>120</v>
      </c>
      <c r="H123" s="82">
        <v>60</v>
      </c>
      <c r="I123" s="85" t="s">
        <v>58</v>
      </c>
      <c r="J123" s="85" t="s">
        <v>35</v>
      </c>
      <c r="K123" s="36">
        <f t="shared" si="0"/>
        <v>0</v>
      </c>
      <c r="L123" s="35" t="s">
        <v>55</v>
      </c>
      <c r="M123" s="37">
        <f>ROUND(0.5%*230,1)</f>
        <v>1.2</v>
      </c>
      <c r="N123" s="87">
        <v>0</v>
      </c>
      <c r="O123" s="88">
        <v>0</v>
      </c>
      <c r="P123" s="88">
        <v>0</v>
      </c>
      <c r="Q123" s="88">
        <v>0</v>
      </c>
      <c r="R123" s="88">
        <v>0</v>
      </c>
      <c r="S123" s="88">
        <v>0</v>
      </c>
      <c r="T123" s="88">
        <v>0</v>
      </c>
      <c r="U123" s="88">
        <v>0</v>
      </c>
      <c r="V123" s="88">
        <v>0</v>
      </c>
      <c r="W123" s="88">
        <v>0</v>
      </c>
      <c r="X123" s="88">
        <v>0</v>
      </c>
      <c r="Y123" s="88">
        <v>0</v>
      </c>
    </row>
    <row r="124" spans="4:25" ht="17.25" customHeight="1" x14ac:dyDescent="0.25">
      <c r="D124" s="82" t="s">
        <v>26</v>
      </c>
      <c r="E124" s="82" t="s">
        <v>211</v>
      </c>
      <c r="F124" s="83" t="s">
        <v>123</v>
      </c>
      <c r="G124" s="84" t="s">
        <v>120</v>
      </c>
      <c r="H124" s="82">
        <v>60</v>
      </c>
      <c r="I124" s="85" t="s">
        <v>58</v>
      </c>
      <c r="J124" s="85" t="s">
        <v>35</v>
      </c>
      <c r="K124" s="36">
        <f t="shared" si="0"/>
        <v>2.5000000000000001E-3</v>
      </c>
      <c r="L124" s="35" t="s">
        <v>90</v>
      </c>
      <c r="M124" s="37">
        <v>0.05</v>
      </c>
      <c r="N124" s="89">
        <f t="shared" ref="N124:S124" si="85">ROUND(20%*N121,2)</f>
        <v>0</v>
      </c>
      <c r="O124" s="127">
        <f t="shared" si="85"/>
        <v>0</v>
      </c>
      <c r="P124" s="127">
        <f t="shared" si="85"/>
        <v>0</v>
      </c>
      <c r="Q124" s="127">
        <f t="shared" si="85"/>
        <v>0.01</v>
      </c>
      <c r="R124" s="127">
        <f t="shared" si="85"/>
        <v>0.01</v>
      </c>
      <c r="S124" s="127">
        <f t="shared" si="85"/>
        <v>0.01</v>
      </c>
      <c r="T124" s="127">
        <v>0</v>
      </c>
      <c r="U124" s="127">
        <v>0</v>
      </c>
      <c r="V124" s="127">
        <v>0</v>
      </c>
      <c r="W124" s="127">
        <v>0</v>
      </c>
      <c r="X124" s="127">
        <v>0</v>
      </c>
      <c r="Y124" s="127">
        <v>0</v>
      </c>
    </row>
    <row r="125" spans="4:25" ht="17.25" customHeight="1" x14ac:dyDescent="0.25">
      <c r="D125" s="23" t="s">
        <v>26</v>
      </c>
      <c r="E125" s="23" t="s">
        <v>211</v>
      </c>
      <c r="F125" s="24" t="s">
        <v>123</v>
      </c>
      <c r="G125" s="25" t="s">
        <v>120</v>
      </c>
      <c r="H125" s="23">
        <v>60</v>
      </c>
      <c r="I125" s="26" t="s">
        <v>124</v>
      </c>
      <c r="J125" s="26" t="s">
        <v>34</v>
      </c>
      <c r="K125" s="27">
        <f t="shared" si="0"/>
        <v>0.66959925964638123</v>
      </c>
      <c r="L125" s="28" t="s">
        <v>28</v>
      </c>
      <c r="M125" s="29" t="s">
        <v>28</v>
      </c>
      <c r="N125" s="42">
        <f>1-SUM(N117,N121)</f>
        <v>0.84878456554261716</v>
      </c>
      <c r="O125" s="43">
        <f t="shared" ref="O125:Y125" si="86">1-SUM(O117,O121)</f>
        <v>0.76892349596741472</v>
      </c>
      <c r="P125" s="43">
        <f t="shared" si="86"/>
        <v>0.7546027874110578</v>
      </c>
      <c r="Q125" s="43">
        <f t="shared" si="86"/>
        <v>0.68565458973886217</v>
      </c>
      <c r="R125" s="43">
        <f t="shared" si="86"/>
        <v>0.67773077132066817</v>
      </c>
      <c r="S125" s="43">
        <f t="shared" si="86"/>
        <v>0.6439033536523272</v>
      </c>
      <c r="T125" s="43">
        <f t="shared" si="86"/>
        <v>0.63094609327818763</v>
      </c>
      <c r="U125" s="43">
        <f t="shared" si="86"/>
        <v>0.57843791884498319</v>
      </c>
      <c r="V125" s="43">
        <f t="shared" si="86"/>
        <v>0.57016217290965243</v>
      </c>
      <c r="W125" s="43">
        <f t="shared" si="86"/>
        <v>0.61627960903617374</v>
      </c>
      <c r="X125" s="43">
        <f t="shared" si="86"/>
        <v>0.63163302033978086</v>
      </c>
      <c r="Y125" s="43">
        <f t="shared" si="86"/>
        <v>0.62813273771485079</v>
      </c>
    </row>
    <row r="126" spans="4:25" ht="17.25" customHeight="1" x14ac:dyDescent="0.25">
      <c r="D126" s="32" t="s">
        <v>26</v>
      </c>
      <c r="E126" s="32" t="s">
        <v>211</v>
      </c>
      <c r="F126" s="33" t="s">
        <v>123</v>
      </c>
      <c r="G126" s="34" t="s">
        <v>120</v>
      </c>
      <c r="H126" s="32">
        <v>60</v>
      </c>
      <c r="I126" s="35" t="s">
        <v>124</v>
      </c>
      <c r="J126" s="35" t="s">
        <v>35</v>
      </c>
      <c r="K126" s="36">
        <f t="shared" si="0"/>
        <v>0.66959925964638123</v>
      </c>
      <c r="L126" s="35" t="s">
        <v>121</v>
      </c>
      <c r="M126" s="37">
        <v>0.3</v>
      </c>
      <c r="N126" s="44">
        <f>N125</f>
        <v>0.84878456554261716</v>
      </c>
      <c r="O126" s="39">
        <f t="shared" ref="O126:Y126" si="87">O125</f>
        <v>0.76892349596741472</v>
      </c>
      <c r="P126" s="39">
        <f t="shared" si="87"/>
        <v>0.7546027874110578</v>
      </c>
      <c r="Q126" s="39">
        <f t="shared" si="87"/>
        <v>0.68565458973886217</v>
      </c>
      <c r="R126" s="39">
        <f t="shared" si="87"/>
        <v>0.67773077132066817</v>
      </c>
      <c r="S126" s="39">
        <f t="shared" si="87"/>
        <v>0.6439033536523272</v>
      </c>
      <c r="T126" s="39">
        <f t="shared" si="87"/>
        <v>0.63094609327818763</v>
      </c>
      <c r="U126" s="39">
        <f t="shared" si="87"/>
        <v>0.57843791884498319</v>
      </c>
      <c r="V126" s="39">
        <f t="shared" si="87"/>
        <v>0.57016217290965243</v>
      </c>
      <c r="W126" s="39">
        <f t="shared" si="87"/>
        <v>0.61627960903617374</v>
      </c>
      <c r="X126" s="39">
        <f t="shared" si="87"/>
        <v>0.63163302033978086</v>
      </c>
      <c r="Y126" s="39">
        <f t="shared" si="87"/>
        <v>0.62813273771485079</v>
      </c>
    </row>
    <row r="127" spans="4:25" ht="17.25" customHeight="1" x14ac:dyDescent="0.25">
      <c r="D127" s="32" t="s">
        <v>26</v>
      </c>
      <c r="E127" s="32" t="s">
        <v>211</v>
      </c>
      <c r="F127" s="33" t="s">
        <v>123</v>
      </c>
      <c r="G127" s="34" t="s">
        <v>120</v>
      </c>
      <c r="H127" s="32">
        <v>60</v>
      </c>
      <c r="I127" s="35" t="s">
        <v>124</v>
      </c>
      <c r="J127" s="35" t="s">
        <v>35</v>
      </c>
      <c r="K127" s="36">
        <f t="shared" si="0"/>
        <v>0.33499999999999996</v>
      </c>
      <c r="L127" s="35" t="s">
        <v>125</v>
      </c>
      <c r="M127" s="37">
        <v>0.7</v>
      </c>
      <c r="N127" s="44">
        <f>ROUND(N125*50%,2)</f>
        <v>0.42</v>
      </c>
      <c r="O127" s="39">
        <f t="shared" ref="O127:Y127" si="88">ROUND(O125*50%,2)</f>
        <v>0.38</v>
      </c>
      <c r="P127" s="39">
        <f t="shared" si="88"/>
        <v>0.38</v>
      </c>
      <c r="Q127" s="39">
        <f t="shared" si="88"/>
        <v>0.34</v>
      </c>
      <c r="R127" s="39">
        <f t="shared" si="88"/>
        <v>0.34</v>
      </c>
      <c r="S127" s="39">
        <f t="shared" si="88"/>
        <v>0.32</v>
      </c>
      <c r="T127" s="39">
        <f t="shared" si="88"/>
        <v>0.32</v>
      </c>
      <c r="U127" s="39">
        <f t="shared" si="88"/>
        <v>0.28999999999999998</v>
      </c>
      <c r="V127" s="39">
        <f t="shared" si="88"/>
        <v>0.28999999999999998</v>
      </c>
      <c r="W127" s="39">
        <f t="shared" si="88"/>
        <v>0.31</v>
      </c>
      <c r="X127" s="39">
        <f t="shared" si="88"/>
        <v>0.32</v>
      </c>
      <c r="Y127" s="39">
        <f t="shared" si="88"/>
        <v>0.31</v>
      </c>
    </row>
    <row r="128" spans="4:25" ht="17.25" customHeight="1" x14ac:dyDescent="0.25">
      <c r="D128" s="32" t="s">
        <v>26</v>
      </c>
      <c r="E128" s="32" t="s">
        <v>211</v>
      </c>
      <c r="F128" s="33" t="s">
        <v>123</v>
      </c>
      <c r="G128" s="34" t="s">
        <v>120</v>
      </c>
      <c r="H128" s="32">
        <v>60</v>
      </c>
      <c r="I128" s="35" t="s">
        <v>124</v>
      </c>
      <c r="J128" s="35" t="s">
        <v>35</v>
      </c>
      <c r="K128" s="36">
        <f t="shared" si="0"/>
        <v>0.33499999999999996</v>
      </c>
      <c r="L128" s="35" t="s">
        <v>55</v>
      </c>
      <c r="M128" s="37">
        <f>ROUND(0.5%*230,1)</f>
        <v>1.2</v>
      </c>
      <c r="N128" s="44">
        <f>N127</f>
        <v>0.42</v>
      </c>
      <c r="O128" s="39">
        <f t="shared" ref="O128:Y128" si="89">O127</f>
        <v>0.38</v>
      </c>
      <c r="P128" s="39">
        <f t="shared" si="89"/>
        <v>0.38</v>
      </c>
      <c r="Q128" s="39">
        <f t="shared" si="89"/>
        <v>0.34</v>
      </c>
      <c r="R128" s="39">
        <f t="shared" si="89"/>
        <v>0.34</v>
      </c>
      <c r="S128" s="39">
        <f t="shared" si="89"/>
        <v>0.32</v>
      </c>
      <c r="T128" s="39">
        <f t="shared" si="89"/>
        <v>0.32</v>
      </c>
      <c r="U128" s="39">
        <f t="shared" si="89"/>
        <v>0.28999999999999998</v>
      </c>
      <c r="V128" s="39">
        <f t="shared" si="89"/>
        <v>0.28999999999999998</v>
      </c>
      <c r="W128" s="39">
        <f t="shared" si="89"/>
        <v>0.31</v>
      </c>
      <c r="X128" s="39">
        <f t="shared" si="89"/>
        <v>0.32</v>
      </c>
      <c r="Y128" s="39">
        <f t="shared" si="89"/>
        <v>0.31</v>
      </c>
    </row>
    <row r="129" spans="4:25" ht="17.25" customHeight="1" x14ac:dyDescent="0.25">
      <c r="D129" s="32" t="s">
        <v>26</v>
      </c>
      <c r="E129" s="32" t="s">
        <v>211</v>
      </c>
      <c r="F129" s="33" t="s">
        <v>123</v>
      </c>
      <c r="G129" s="34" t="s">
        <v>120</v>
      </c>
      <c r="H129" s="32">
        <v>60</v>
      </c>
      <c r="I129" s="35" t="s">
        <v>124</v>
      </c>
      <c r="J129" s="35" t="s">
        <v>35</v>
      </c>
      <c r="K129" s="36">
        <f t="shared" si="0"/>
        <v>7.3333333333333334E-2</v>
      </c>
      <c r="L129" s="35" t="s">
        <v>90</v>
      </c>
      <c r="M129" s="37">
        <v>0.05</v>
      </c>
      <c r="N129" s="89">
        <f t="shared" ref="N129:S129" si="90">ROUND(20%*N125,2)</f>
        <v>0.17</v>
      </c>
      <c r="O129" s="127">
        <f t="shared" si="90"/>
        <v>0.15</v>
      </c>
      <c r="P129" s="127">
        <f t="shared" si="90"/>
        <v>0.15</v>
      </c>
      <c r="Q129" s="127">
        <f t="shared" si="90"/>
        <v>0.14000000000000001</v>
      </c>
      <c r="R129" s="127">
        <f t="shared" si="90"/>
        <v>0.14000000000000001</v>
      </c>
      <c r="S129" s="127">
        <f t="shared" si="90"/>
        <v>0.13</v>
      </c>
      <c r="T129" s="127">
        <v>0</v>
      </c>
      <c r="U129" s="127">
        <v>0</v>
      </c>
      <c r="V129" s="127">
        <v>0</v>
      </c>
      <c r="W129" s="127">
        <v>0</v>
      </c>
      <c r="X129" s="127">
        <v>0</v>
      </c>
      <c r="Y129" s="127">
        <v>0</v>
      </c>
    </row>
    <row r="130" spans="4:25" ht="17.25" customHeight="1" x14ac:dyDescent="0.25">
      <c r="D130" s="23" t="s">
        <v>26</v>
      </c>
      <c r="E130" s="23" t="s">
        <v>211</v>
      </c>
      <c r="F130" s="24" t="s">
        <v>126</v>
      </c>
      <c r="G130" s="25" t="s">
        <v>120</v>
      </c>
      <c r="H130" s="23">
        <v>60</v>
      </c>
      <c r="I130" s="26" t="s">
        <v>127</v>
      </c>
      <c r="J130" s="26" t="s">
        <v>34</v>
      </c>
      <c r="K130" s="27">
        <f>IFERROR(AVERAGE(N130:Y130),"n/a")</f>
        <v>0.35000000000000003</v>
      </c>
      <c r="L130" s="28" t="s">
        <v>28</v>
      </c>
      <c r="M130" s="29" t="s">
        <v>28</v>
      </c>
      <c r="N130" s="30">
        <v>0.35</v>
      </c>
      <c r="O130" s="31">
        <v>0.35</v>
      </c>
      <c r="P130" s="31">
        <v>0.35</v>
      </c>
      <c r="Q130" s="31">
        <v>0.35</v>
      </c>
      <c r="R130" s="31">
        <v>0.35</v>
      </c>
      <c r="S130" s="31">
        <v>0.35</v>
      </c>
      <c r="T130" s="31">
        <v>0.35</v>
      </c>
      <c r="U130" s="31">
        <v>0.35</v>
      </c>
      <c r="V130" s="31">
        <v>0.35</v>
      </c>
      <c r="W130" s="31">
        <v>0.35</v>
      </c>
      <c r="X130" s="31">
        <v>0.35</v>
      </c>
      <c r="Y130" s="31">
        <v>0.35</v>
      </c>
    </row>
    <row r="131" spans="4:25" ht="17.25" customHeight="1" x14ac:dyDescent="0.25">
      <c r="D131" s="23" t="s">
        <v>26</v>
      </c>
      <c r="E131" s="23" t="s">
        <v>211</v>
      </c>
      <c r="F131" s="24" t="s">
        <v>128</v>
      </c>
      <c r="G131" s="25" t="s">
        <v>120</v>
      </c>
      <c r="H131" s="23">
        <v>60</v>
      </c>
      <c r="I131" s="26" t="s">
        <v>129</v>
      </c>
      <c r="J131" s="26" t="s">
        <v>34</v>
      </c>
      <c r="K131" s="27">
        <f t="shared" si="0"/>
        <v>0.9</v>
      </c>
      <c r="L131" s="28" t="s">
        <v>28</v>
      </c>
      <c r="M131" s="29" t="s">
        <v>28</v>
      </c>
      <c r="N131" s="42">
        <f>1-SUM(N120,N124,N129)</f>
        <v>0.8</v>
      </c>
      <c r="O131" s="43">
        <f t="shared" ref="O131:Y131" si="91">1-SUM(O120,O124,O129)</f>
        <v>0.8</v>
      </c>
      <c r="P131" s="43">
        <f t="shared" si="91"/>
        <v>0.8</v>
      </c>
      <c r="Q131" s="43">
        <f t="shared" si="91"/>
        <v>0.8</v>
      </c>
      <c r="R131" s="43">
        <f t="shared" si="91"/>
        <v>0.8</v>
      </c>
      <c r="S131" s="43">
        <f t="shared" si="91"/>
        <v>0.8</v>
      </c>
      <c r="T131" s="43">
        <f t="shared" si="91"/>
        <v>1</v>
      </c>
      <c r="U131" s="43">
        <f t="shared" si="91"/>
        <v>1</v>
      </c>
      <c r="V131" s="43">
        <f t="shared" si="91"/>
        <v>1</v>
      </c>
      <c r="W131" s="43">
        <f t="shared" si="91"/>
        <v>1</v>
      </c>
      <c r="X131" s="43">
        <f t="shared" si="91"/>
        <v>1</v>
      </c>
      <c r="Y131" s="43">
        <f t="shared" si="91"/>
        <v>1</v>
      </c>
    </row>
    <row r="132" spans="4:25" ht="17.25" customHeight="1" x14ac:dyDescent="0.25">
      <c r="D132" s="32" t="s">
        <v>26</v>
      </c>
      <c r="E132" s="32" t="s">
        <v>211</v>
      </c>
      <c r="F132" s="33" t="s">
        <v>128</v>
      </c>
      <c r="G132" s="34" t="s">
        <v>120</v>
      </c>
      <c r="H132" s="32">
        <v>60</v>
      </c>
      <c r="I132" s="35" t="s">
        <v>129</v>
      </c>
      <c r="J132" s="35" t="s">
        <v>35</v>
      </c>
      <c r="K132" s="36">
        <f t="shared" ref="K132:K195" si="92">IFERROR(AVERAGE(N132:Y132),"n/a")</f>
        <v>4.4999999999999997E-3</v>
      </c>
      <c r="L132" s="35" t="s">
        <v>36</v>
      </c>
      <c r="M132" s="37">
        <f>10*(5*6)/10^3</f>
        <v>0.3</v>
      </c>
      <c r="N132" s="38">
        <f>ROUND(0.5%*N131,4)</f>
        <v>4.0000000000000001E-3</v>
      </c>
      <c r="O132" s="39">
        <f t="shared" ref="O132:Y132" si="93">ROUND(0.5%*O131,4)</f>
        <v>4.0000000000000001E-3</v>
      </c>
      <c r="P132" s="39">
        <f t="shared" si="93"/>
        <v>4.0000000000000001E-3</v>
      </c>
      <c r="Q132" s="39">
        <f t="shared" si="93"/>
        <v>4.0000000000000001E-3</v>
      </c>
      <c r="R132" s="39">
        <f t="shared" si="93"/>
        <v>4.0000000000000001E-3</v>
      </c>
      <c r="S132" s="39">
        <f t="shared" si="93"/>
        <v>4.0000000000000001E-3</v>
      </c>
      <c r="T132" s="39">
        <f t="shared" si="93"/>
        <v>5.0000000000000001E-3</v>
      </c>
      <c r="U132" s="39">
        <f t="shared" si="93"/>
        <v>5.0000000000000001E-3</v>
      </c>
      <c r="V132" s="39">
        <f t="shared" si="93"/>
        <v>5.0000000000000001E-3</v>
      </c>
      <c r="W132" s="39">
        <f t="shared" si="93"/>
        <v>5.0000000000000001E-3</v>
      </c>
      <c r="X132" s="39">
        <f t="shared" si="93"/>
        <v>5.0000000000000001E-3</v>
      </c>
      <c r="Y132" s="39">
        <f t="shared" si="93"/>
        <v>5.0000000000000001E-3</v>
      </c>
    </row>
    <row r="133" spans="4:25" ht="17.25" customHeight="1" x14ac:dyDescent="0.25">
      <c r="D133" s="32" t="s">
        <v>26</v>
      </c>
      <c r="E133" s="32" t="s">
        <v>211</v>
      </c>
      <c r="F133" s="33" t="s">
        <v>128</v>
      </c>
      <c r="G133" s="34" t="s">
        <v>120</v>
      </c>
      <c r="H133" s="32">
        <v>60</v>
      </c>
      <c r="I133" s="35" t="s">
        <v>129</v>
      </c>
      <c r="J133" s="35" t="s">
        <v>35</v>
      </c>
      <c r="K133" s="36">
        <f t="shared" si="92"/>
        <v>0.56000000000000005</v>
      </c>
      <c r="L133" s="35" t="s">
        <v>37</v>
      </c>
      <c r="M133" s="37">
        <v>4.5</v>
      </c>
      <c r="N133" s="40">
        <f>ROUND($N$42*N131,2)</f>
        <v>0.16</v>
      </c>
      <c r="O133" s="41">
        <f>ROUND($O$42*O131,2)</f>
        <v>0.24</v>
      </c>
      <c r="P133" s="41">
        <f>ROUND($P$42*P131,2)</f>
        <v>0.32</v>
      </c>
      <c r="Q133" s="41">
        <f>ROUND($Q$42*Q131,2)</f>
        <v>0.4</v>
      </c>
      <c r="R133" s="41">
        <f>ROUND($R$42*R131,2)</f>
        <v>0.56000000000000005</v>
      </c>
      <c r="S133" s="41">
        <f>ROUND($S$42*S131,2)</f>
        <v>0.64</v>
      </c>
      <c r="T133" s="41">
        <f>ROUND($T$42*T131,2)</f>
        <v>0.9</v>
      </c>
      <c r="U133" s="41">
        <f>ROUND($U$42*U131,2)</f>
        <v>0.9</v>
      </c>
      <c r="V133" s="41">
        <f>ROUND($V$42*V131,2)</f>
        <v>0.9</v>
      </c>
      <c r="W133" s="41">
        <f>ROUND($W$42*W131,2)</f>
        <v>0.7</v>
      </c>
      <c r="X133" s="41">
        <f>ROUND($X$42*X131,2)</f>
        <v>0.6</v>
      </c>
      <c r="Y133" s="41">
        <f>ROUND($Y$42*Y131,2)</f>
        <v>0.4</v>
      </c>
    </row>
    <row r="134" spans="4:25" ht="17.25" customHeight="1" x14ac:dyDescent="0.25">
      <c r="D134" s="32" t="s">
        <v>26</v>
      </c>
      <c r="E134" s="32" t="s">
        <v>211</v>
      </c>
      <c r="F134" s="33" t="s">
        <v>128</v>
      </c>
      <c r="G134" s="34" t="s">
        <v>120</v>
      </c>
      <c r="H134" s="32">
        <v>60</v>
      </c>
      <c r="I134" s="35" t="s">
        <v>129</v>
      </c>
      <c r="J134" s="35" t="s">
        <v>35</v>
      </c>
      <c r="K134" s="36">
        <f t="shared" si="92"/>
        <v>0.33549999999999996</v>
      </c>
      <c r="L134" s="35" t="s">
        <v>38</v>
      </c>
      <c r="M134" s="37">
        <v>4.5</v>
      </c>
      <c r="N134" s="40">
        <f>N131-SUM(N132:N133)</f>
        <v>0.63600000000000001</v>
      </c>
      <c r="O134" s="41">
        <f t="shared" ref="O134" si="94">O131-SUM(O132:O133)</f>
        <v>0.55600000000000005</v>
      </c>
      <c r="P134" s="41">
        <f t="shared" ref="P134:Y134" si="95">P131-SUM(P132:P133)</f>
        <v>0.47600000000000003</v>
      </c>
      <c r="Q134" s="41">
        <f t="shared" si="95"/>
        <v>0.39600000000000002</v>
      </c>
      <c r="R134" s="41">
        <f t="shared" si="95"/>
        <v>0.23599999999999999</v>
      </c>
      <c r="S134" s="41">
        <f t="shared" si="95"/>
        <v>0.15600000000000003</v>
      </c>
      <c r="T134" s="41">
        <f t="shared" si="95"/>
        <v>9.4999999999999973E-2</v>
      </c>
      <c r="U134" s="41">
        <f t="shared" si="95"/>
        <v>9.4999999999999973E-2</v>
      </c>
      <c r="V134" s="41">
        <f t="shared" si="95"/>
        <v>9.4999999999999973E-2</v>
      </c>
      <c r="W134" s="41">
        <f t="shared" si="95"/>
        <v>0.29500000000000004</v>
      </c>
      <c r="X134" s="41">
        <f t="shared" si="95"/>
        <v>0.39500000000000002</v>
      </c>
      <c r="Y134" s="41">
        <f t="shared" si="95"/>
        <v>0.59499999999999997</v>
      </c>
    </row>
    <row r="135" spans="4:25" ht="17.25" customHeight="1" x14ac:dyDescent="0.25">
      <c r="D135" s="23" t="s">
        <v>26</v>
      </c>
      <c r="E135" s="23" t="s">
        <v>211</v>
      </c>
      <c r="F135" s="24" t="s">
        <v>130</v>
      </c>
      <c r="G135" s="25" t="s">
        <v>120</v>
      </c>
      <c r="H135" s="23">
        <v>60</v>
      </c>
      <c r="I135" s="26" t="s">
        <v>131</v>
      </c>
      <c r="J135" s="26" t="s">
        <v>34</v>
      </c>
      <c r="K135" s="27">
        <f>IFERROR(AVERAGE(N135:Y135),"n/a")</f>
        <v>0.14999999999999997</v>
      </c>
      <c r="L135" s="28" t="s">
        <v>28</v>
      </c>
      <c r="M135" s="29" t="s">
        <v>28</v>
      </c>
      <c r="N135" s="30">
        <v>0.15</v>
      </c>
      <c r="O135" s="31">
        <v>0.15</v>
      </c>
      <c r="P135" s="31">
        <v>0.15</v>
      </c>
      <c r="Q135" s="31">
        <v>0.15</v>
      </c>
      <c r="R135" s="31">
        <v>0.15</v>
      </c>
      <c r="S135" s="31">
        <v>0.15</v>
      </c>
      <c r="T135" s="31">
        <v>0.15</v>
      </c>
      <c r="U135" s="31">
        <v>0.15</v>
      </c>
      <c r="V135" s="31">
        <v>0.15</v>
      </c>
      <c r="W135" s="31">
        <v>0.15</v>
      </c>
      <c r="X135" s="31">
        <v>0.15</v>
      </c>
      <c r="Y135" s="31">
        <v>0.15</v>
      </c>
    </row>
    <row r="136" spans="4:25" ht="17.25" customHeight="1" x14ac:dyDescent="0.25">
      <c r="D136" s="32" t="s">
        <v>26</v>
      </c>
      <c r="E136" s="32" t="s">
        <v>211</v>
      </c>
      <c r="F136" s="33" t="s">
        <v>130</v>
      </c>
      <c r="G136" s="34" t="s">
        <v>120</v>
      </c>
      <c r="H136" s="32">
        <v>60</v>
      </c>
      <c r="I136" s="35" t="s">
        <v>131</v>
      </c>
      <c r="J136" s="35" t="s">
        <v>35</v>
      </c>
      <c r="K136" s="36">
        <f>IFERROR(AVERAGE(N136:Y136),"n/a")</f>
        <v>0.14999999999999997</v>
      </c>
      <c r="L136" s="85" t="s">
        <v>50</v>
      </c>
      <c r="M136" s="37">
        <v>2</v>
      </c>
      <c r="N136" s="44">
        <f>N135</f>
        <v>0.15</v>
      </c>
      <c r="O136" s="39">
        <f t="shared" ref="O136:Y136" si="96">O135</f>
        <v>0.15</v>
      </c>
      <c r="P136" s="39">
        <f t="shared" si="96"/>
        <v>0.15</v>
      </c>
      <c r="Q136" s="39">
        <f t="shared" si="96"/>
        <v>0.15</v>
      </c>
      <c r="R136" s="39">
        <f t="shared" si="96"/>
        <v>0.15</v>
      </c>
      <c r="S136" s="39">
        <f t="shared" si="96"/>
        <v>0.15</v>
      </c>
      <c r="T136" s="39">
        <f t="shared" si="96"/>
        <v>0.15</v>
      </c>
      <c r="U136" s="39">
        <f t="shared" si="96"/>
        <v>0.15</v>
      </c>
      <c r="V136" s="39">
        <f t="shared" si="96"/>
        <v>0.15</v>
      </c>
      <c r="W136" s="39">
        <f t="shared" si="96"/>
        <v>0.15</v>
      </c>
      <c r="X136" s="39">
        <f t="shared" si="96"/>
        <v>0.15</v>
      </c>
      <c r="Y136" s="39">
        <f t="shared" si="96"/>
        <v>0.15</v>
      </c>
    </row>
    <row r="137" spans="4:25" ht="17.25" customHeight="1" x14ac:dyDescent="0.25">
      <c r="D137" s="32" t="s">
        <v>26</v>
      </c>
      <c r="E137" s="32" t="s">
        <v>211</v>
      </c>
      <c r="F137" s="33" t="s">
        <v>130</v>
      </c>
      <c r="G137" s="34" t="s">
        <v>120</v>
      </c>
      <c r="H137" s="32">
        <v>60</v>
      </c>
      <c r="I137" s="35" t="s">
        <v>131</v>
      </c>
      <c r="J137" s="35" t="s">
        <v>35</v>
      </c>
      <c r="K137" s="36">
        <f t="shared" ref="K137" si="97">IFERROR(AVERAGE(N137:Y137),"n/a")</f>
        <v>7.9999999999999988E-2</v>
      </c>
      <c r="L137" s="35" t="s">
        <v>56</v>
      </c>
      <c r="M137" s="37">
        <v>0.1</v>
      </c>
      <c r="N137" s="44">
        <f>ROUND(N135*50%,2)</f>
        <v>0.08</v>
      </c>
      <c r="O137" s="39">
        <f t="shared" ref="O137:Y137" si="98">ROUND(O135*50%,2)</f>
        <v>0.08</v>
      </c>
      <c r="P137" s="39">
        <f t="shared" si="98"/>
        <v>0.08</v>
      </c>
      <c r="Q137" s="39">
        <f t="shared" si="98"/>
        <v>0.08</v>
      </c>
      <c r="R137" s="39">
        <f t="shared" si="98"/>
        <v>0.08</v>
      </c>
      <c r="S137" s="39">
        <f t="shared" si="98"/>
        <v>0.08</v>
      </c>
      <c r="T137" s="39">
        <f t="shared" si="98"/>
        <v>0.08</v>
      </c>
      <c r="U137" s="39">
        <f t="shared" si="98"/>
        <v>0.08</v>
      </c>
      <c r="V137" s="39">
        <f t="shared" si="98"/>
        <v>0.08</v>
      </c>
      <c r="W137" s="39">
        <f t="shared" si="98"/>
        <v>0.08</v>
      </c>
      <c r="X137" s="39">
        <f t="shared" si="98"/>
        <v>0.08</v>
      </c>
      <c r="Y137" s="39">
        <f t="shared" si="98"/>
        <v>0.08</v>
      </c>
    </row>
    <row r="138" spans="4:25" ht="17.25" customHeight="1" x14ac:dyDescent="0.25">
      <c r="D138" s="32" t="s">
        <v>26</v>
      </c>
      <c r="E138" s="32" t="s">
        <v>211</v>
      </c>
      <c r="F138" s="33" t="s">
        <v>130</v>
      </c>
      <c r="G138" s="34" t="s">
        <v>120</v>
      </c>
      <c r="H138" s="32">
        <v>60</v>
      </c>
      <c r="I138" s="35" t="s">
        <v>131</v>
      </c>
      <c r="J138" s="35" t="s">
        <v>35</v>
      </c>
      <c r="K138" s="36">
        <f>IFERROR(AVERAGE(N138:Y138),"n/a")</f>
        <v>7.9999999999999988E-2</v>
      </c>
      <c r="L138" s="35" t="s">
        <v>55</v>
      </c>
      <c r="M138" s="37">
        <f>ROUND(0.5%*20,1)</f>
        <v>0.1</v>
      </c>
      <c r="N138" s="44">
        <f>N137</f>
        <v>0.08</v>
      </c>
      <c r="O138" s="39">
        <f t="shared" ref="O138:Y138" si="99">O137</f>
        <v>0.08</v>
      </c>
      <c r="P138" s="39">
        <f t="shared" si="99"/>
        <v>0.08</v>
      </c>
      <c r="Q138" s="39">
        <f t="shared" si="99"/>
        <v>0.08</v>
      </c>
      <c r="R138" s="39">
        <f t="shared" si="99"/>
        <v>0.08</v>
      </c>
      <c r="S138" s="39">
        <f t="shared" si="99"/>
        <v>0.08</v>
      </c>
      <c r="T138" s="39">
        <f t="shared" si="99"/>
        <v>0.08</v>
      </c>
      <c r="U138" s="39">
        <f t="shared" si="99"/>
        <v>0.08</v>
      </c>
      <c r="V138" s="39">
        <f t="shared" si="99"/>
        <v>0.08</v>
      </c>
      <c r="W138" s="39">
        <f t="shared" si="99"/>
        <v>0.08</v>
      </c>
      <c r="X138" s="39">
        <f t="shared" si="99"/>
        <v>0.08</v>
      </c>
      <c r="Y138" s="39">
        <f t="shared" si="99"/>
        <v>0.08</v>
      </c>
    </row>
    <row r="139" spans="4:25" ht="17.25" customHeight="1" x14ac:dyDescent="0.25">
      <c r="D139" s="120" t="s">
        <v>26</v>
      </c>
      <c r="E139" s="120" t="s">
        <v>211</v>
      </c>
      <c r="F139" s="121" t="s">
        <v>28</v>
      </c>
      <c r="G139" s="122" t="s">
        <v>132</v>
      </c>
      <c r="H139" s="120" t="s">
        <v>28</v>
      </c>
      <c r="I139" s="123" t="s">
        <v>28</v>
      </c>
      <c r="J139" s="123" t="s">
        <v>28</v>
      </c>
      <c r="K139" s="124" t="str">
        <f t="shared" si="92"/>
        <v>n/a</v>
      </c>
      <c r="L139" s="123" t="s">
        <v>28</v>
      </c>
      <c r="M139" s="125" t="s">
        <v>28</v>
      </c>
      <c r="N139" s="126" t="s">
        <v>28</v>
      </c>
      <c r="O139" s="124" t="s">
        <v>28</v>
      </c>
      <c r="P139" s="124" t="s">
        <v>28</v>
      </c>
      <c r="Q139" s="124" t="s">
        <v>28</v>
      </c>
      <c r="R139" s="124" t="s">
        <v>28</v>
      </c>
      <c r="S139" s="124" t="s">
        <v>28</v>
      </c>
      <c r="T139" s="124" t="s">
        <v>28</v>
      </c>
      <c r="U139" s="124" t="s">
        <v>28</v>
      </c>
      <c r="V139" s="124" t="s">
        <v>28</v>
      </c>
      <c r="W139" s="124" t="s">
        <v>28</v>
      </c>
      <c r="X139" s="124" t="s">
        <v>28</v>
      </c>
      <c r="Y139" s="124" t="s">
        <v>28</v>
      </c>
    </row>
    <row r="140" spans="4:25" ht="17.25" customHeight="1" x14ac:dyDescent="0.25">
      <c r="D140" s="23" t="s">
        <v>26</v>
      </c>
      <c r="E140" s="23" t="s">
        <v>211</v>
      </c>
      <c r="F140" s="24" t="s">
        <v>133</v>
      </c>
      <c r="G140" s="25" t="s">
        <v>120</v>
      </c>
      <c r="H140" s="23">
        <v>90</v>
      </c>
      <c r="I140" s="26" t="s">
        <v>134</v>
      </c>
      <c r="J140" s="26" t="s">
        <v>34</v>
      </c>
      <c r="K140" s="27">
        <f t="shared" si="92"/>
        <v>0.84999999999999976</v>
      </c>
      <c r="L140" s="28" t="s">
        <v>28</v>
      </c>
      <c r="M140" s="29" t="s">
        <v>28</v>
      </c>
      <c r="N140" s="42">
        <f>1-N144</f>
        <v>0.85</v>
      </c>
      <c r="O140" s="43">
        <f t="shared" ref="O140:Y140" si="100">1-O144</f>
        <v>0.85</v>
      </c>
      <c r="P140" s="43">
        <f t="shared" si="100"/>
        <v>0.85</v>
      </c>
      <c r="Q140" s="43">
        <f t="shared" si="100"/>
        <v>0.85</v>
      </c>
      <c r="R140" s="43">
        <f t="shared" si="100"/>
        <v>0.85</v>
      </c>
      <c r="S140" s="43">
        <f t="shared" si="100"/>
        <v>0.85</v>
      </c>
      <c r="T140" s="43">
        <f t="shared" si="100"/>
        <v>0.85</v>
      </c>
      <c r="U140" s="43">
        <f t="shared" si="100"/>
        <v>0.85</v>
      </c>
      <c r="V140" s="43">
        <f t="shared" si="100"/>
        <v>0.85</v>
      </c>
      <c r="W140" s="43">
        <f t="shared" si="100"/>
        <v>0.85</v>
      </c>
      <c r="X140" s="43">
        <f t="shared" si="100"/>
        <v>0.85</v>
      </c>
      <c r="Y140" s="43">
        <f t="shared" si="100"/>
        <v>0.85</v>
      </c>
    </row>
    <row r="141" spans="4:25" ht="17.25" customHeight="1" x14ac:dyDescent="0.25">
      <c r="D141" s="32" t="s">
        <v>26</v>
      </c>
      <c r="E141" s="32" t="s">
        <v>211</v>
      </c>
      <c r="F141" s="33" t="s">
        <v>133</v>
      </c>
      <c r="G141" s="34" t="s">
        <v>120</v>
      </c>
      <c r="H141" s="32">
        <v>90</v>
      </c>
      <c r="I141" s="35" t="s">
        <v>134</v>
      </c>
      <c r="J141" s="35" t="s">
        <v>35</v>
      </c>
      <c r="K141" s="36">
        <f t="shared" si="92"/>
        <v>0.84999999999999976</v>
      </c>
      <c r="L141" s="85" t="s">
        <v>54</v>
      </c>
      <c r="M141" s="37">
        <v>2.5</v>
      </c>
      <c r="N141" s="40">
        <f>N140</f>
        <v>0.85</v>
      </c>
      <c r="O141" s="41">
        <f t="shared" ref="O141:Y141" si="101">O140</f>
        <v>0.85</v>
      </c>
      <c r="P141" s="41">
        <f t="shared" si="101"/>
        <v>0.85</v>
      </c>
      <c r="Q141" s="41">
        <f t="shared" si="101"/>
        <v>0.85</v>
      </c>
      <c r="R141" s="41">
        <f t="shared" si="101"/>
        <v>0.85</v>
      </c>
      <c r="S141" s="41">
        <f t="shared" si="101"/>
        <v>0.85</v>
      </c>
      <c r="T141" s="41">
        <f t="shared" si="101"/>
        <v>0.85</v>
      </c>
      <c r="U141" s="41">
        <f t="shared" si="101"/>
        <v>0.85</v>
      </c>
      <c r="V141" s="41">
        <f t="shared" si="101"/>
        <v>0.85</v>
      </c>
      <c r="W141" s="41">
        <f t="shared" si="101"/>
        <v>0.85</v>
      </c>
      <c r="X141" s="41">
        <f t="shared" si="101"/>
        <v>0.85</v>
      </c>
      <c r="Y141" s="41">
        <f t="shared" si="101"/>
        <v>0.85</v>
      </c>
    </row>
    <row r="142" spans="4:25" ht="17.25" customHeight="1" x14ac:dyDescent="0.25">
      <c r="D142" s="32" t="s">
        <v>26</v>
      </c>
      <c r="E142" s="32" t="s">
        <v>211</v>
      </c>
      <c r="F142" s="33" t="s">
        <v>133</v>
      </c>
      <c r="G142" s="34" t="s">
        <v>120</v>
      </c>
      <c r="H142" s="32">
        <v>90</v>
      </c>
      <c r="I142" s="35" t="s">
        <v>134</v>
      </c>
      <c r="J142" s="35" t="s">
        <v>35</v>
      </c>
      <c r="K142" s="36">
        <f t="shared" si="92"/>
        <v>0.51999999999999991</v>
      </c>
      <c r="L142" s="35" t="s">
        <v>135</v>
      </c>
      <c r="M142" s="37">
        <v>0.9</v>
      </c>
      <c r="N142" s="87">
        <f>N140-N143</f>
        <v>0.16999999999999993</v>
      </c>
      <c r="O142" s="88">
        <f t="shared" ref="O142:Y142" si="102">O140-O143</f>
        <v>0.26</v>
      </c>
      <c r="P142" s="88">
        <f t="shared" si="102"/>
        <v>0.33999999999999997</v>
      </c>
      <c r="Q142" s="88">
        <f t="shared" si="102"/>
        <v>0.43</v>
      </c>
      <c r="R142" s="88">
        <f t="shared" si="102"/>
        <v>0.6</v>
      </c>
      <c r="S142" s="88">
        <f t="shared" si="102"/>
        <v>0.67999999999999994</v>
      </c>
      <c r="T142" s="88">
        <f t="shared" si="102"/>
        <v>0.77</v>
      </c>
      <c r="U142" s="88">
        <f t="shared" si="102"/>
        <v>0.77</v>
      </c>
      <c r="V142" s="88">
        <f t="shared" si="102"/>
        <v>0.77</v>
      </c>
      <c r="W142" s="88">
        <f t="shared" si="102"/>
        <v>0.6</v>
      </c>
      <c r="X142" s="88">
        <f t="shared" si="102"/>
        <v>0.51</v>
      </c>
      <c r="Y142" s="88">
        <f t="shared" si="102"/>
        <v>0.33999999999999997</v>
      </c>
    </row>
    <row r="143" spans="4:25" ht="17.25" customHeight="1" x14ac:dyDescent="0.25">
      <c r="D143" s="32" t="s">
        <v>26</v>
      </c>
      <c r="E143" s="32" t="s">
        <v>211</v>
      </c>
      <c r="F143" s="33" t="s">
        <v>133</v>
      </c>
      <c r="G143" s="34" t="s">
        <v>120</v>
      </c>
      <c r="H143" s="32">
        <v>90</v>
      </c>
      <c r="I143" s="35" t="s">
        <v>134</v>
      </c>
      <c r="J143" s="35" t="s">
        <v>35</v>
      </c>
      <c r="K143" s="36">
        <f t="shared" si="92"/>
        <v>0.33</v>
      </c>
      <c r="L143" s="35" t="s">
        <v>136</v>
      </c>
      <c r="M143" s="37">
        <v>0.11</v>
      </c>
      <c r="N143" s="87">
        <f t="shared" ref="N143:Y143" si="103">ROUND(N43/N40*N140,2)</f>
        <v>0.68</v>
      </c>
      <c r="O143" s="88">
        <f t="shared" si="103"/>
        <v>0.59</v>
      </c>
      <c r="P143" s="88">
        <f t="shared" si="103"/>
        <v>0.51</v>
      </c>
      <c r="Q143" s="88">
        <f t="shared" si="103"/>
        <v>0.42</v>
      </c>
      <c r="R143" s="88">
        <f t="shared" si="103"/>
        <v>0.25</v>
      </c>
      <c r="S143" s="88">
        <f t="shared" si="103"/>
        <v>0.17</v>
      </c>
      <c r="T143" s="88">
        <f t="shared" si="103"/>
        <v>0.08</v>
      </c>
      <c r="U143" s="88">
        <f t="shared" si="103"/>
        <v>0.08</v>
      </c>
      <c r="V143" s="88">
        <f t="shared" si="103"/>
        <v>0.08</v>
      </c>
      <c r="W143" s="88">
        <f t="shared" si="103"/>
        <v>0.25</v>
      </c>
      <c r="X143" s="88">
        <f t="shared" si="103"/>
        <v>0.34</v>
      </c>
      <c r="Y143" s="88">
        <f t="shared" si="103"/>
        <v>0.51</v>
      </c>
    </row>
    <row r="144" spans="4:25" ht="17.25" customHeight="1" x14ac:dyDescent="0.25">
      <c r="D144" s="23" t="s">
        <v>26</v>
      </c>
      <c r="E144" s="23" t="s">
        <v>211</v>
      </c>
      <c r="F144" s="24" t="s">
        <v>133</v>
      </c>
      <c r="G144" s="25" t="s">
        <v>120</v>
      </c>
      <c r="H144" s="23">
        <v>90</v>
      </c>
      <c r="I144" s="26" t="s">
        <v>137</v>
      </c>
      <c r="J144" s="26" t="s">
        <v>34</v>
      </c>
      <c r="K144" s="27">
        <f t="shared" si="92"/>
        <v>0.14999999999999997</v>
      </c>
      <c r="L144" s="28" t="s">
        <v>28</v>
      </c>
      <c r="M144" s="29" t="s">
        <v>28</v>
      </c>
      <c r="N144" s="30">
        <v>0.15</v>
      </c>
      <c r="O144" s="31">
        <v>0.15</v>
      </c>
      <c r="P144" s="31">
        <v>0.15</v>
      </c>
      <c r="Q144" s="31">
        <v>0.15</v>
      </c>
      <c r="R144" s="31">
        <v>0.15</v>
      </c>
      <c r="S144" s="31">
        <v>0.15</v>
      </c>
      <c r="T144" s="31">
        <v>0.15</v>
      </c>
      <c r="U144" s="31">
        <v>0.15</v>
      </c>
      <c r="V144" s="31">
        <v>0.15</v>
      </c>
      <c r="W144" s="31">
        <v>0.15</v>
      </c>
      <c r="X144" s="31">
        <v>0.15</v>
      </c>
      <c r="Y144" s="31">
        <v>0.15</v>
      </c>
    </row>
    <row r="145" spans="4:25" ht="17.25" customHeight="1" x14ac:dyDescent="0.25">
      <c r="D145" s="32" t="s">
        <v>26</v>
      </c>
      <c r="E145" s="32" t="s">
        <v>211</v>
      </c>
      <c r="F145" s="33" t="s">
        <v>133</v>
      </c>
      <c r="G145" s="34" t="s">
        <v>120</v>
      </c>
      <c r="H145" s="32">
        <v>90</v>
      </c>
      <c r="I145" s="35" t="s">
        <v>137</v>
      </c>
      <c r="J145" s="35" t="s">
        <v>35</v>
      </c>
      <c r="K145" s="36">
        <f t="shared" si="92"/>
        <v>0.14999999999999997</v>
      </c>
      <c r="L145" s="85" t="s">
        <v>50</v>
      </c>
      <c r="M145" s="37">
        <v>2</v>
      </c>
      <c r="N145" s="40">
        <f>N144</f>
        <v>0.15</v>
      </c>
      <c r="O145" s="41">
        <f t="shared" ref="O145:Y145" si="104">O144</f>
        <v>0.15</v>
      </c>
      <c r="P145" s="41">
        <f t="shared" si="104"/>
        <v>0.15</v>
      </c>
      <c r="Q145" s="41">
        <f t="shared" si="104"/>
        <v>0.15</v>
      </c>
      <c r="R145" s="41">
        <f t="shared" si="104"/>
        <v>0.15</v>
      </c>
      <c r="S145" s="41">
        <f t="shared" si="104"/>
        <v>0.15</v>
      </c>
      <c r="T145" s="41">
        <f t="shared" si="104"/>
        <v>0.15</v>
      </c>
      <c r="U145" s="41">
        <f t="shared" si="104"/>
        <v>0.15</v>
      </c>
      <c r="V145" s="41">
        <f t="shared" si="104"/>
        <v>0.15</v>
      </c>
      <c r="W145" s="41">
        <f t="shared" si="104"/>
        <v>0.15</v>
      </c>
      <c r="X145" s="41">
        <f t="shared" si="104"/>
        <v>0.15</v>
      </c>
      <c r="Y145" s="41">
        <f t="shared" si="104"/>
        <v>0.15</v>
      </c>
    </row>
    <row r="146" spans="4:25" ht="17.25" customHeight="1" x14ac:dyDescent="0.25">
      <c r="D146" s="32" t="s">
        <v>26</v>
      </c>
      <c r="E146" s="32" t="s">
        <v>211</v>
      </c>
      <c r="F146" s="33" t="s">
        <v>133</v>
      </c>
      <c r="G146" s="34" t="s">
        <v>120</v>
      </c>
      <c r="H146" s="32">
        <v>90</v>
      </c>
      <c r="I146" s="35" t="s">
        <v>137</v>
      </c>
      <c r="J146" s="35" t="s">
        <v>35</v>
      </c>
      <c r="K146" s="36">
        <f t="shared" si="92"/>
        <v>9.4166666666666676E-2</v>
      </c>
      <c r="L146" s="35" t="s">
        <v>135</v>
      </c>
      <c r="M146" s="37">
        <v>0.9</v>
      </c>
      <c r="N146" s="87">
        <f>N144-N147</f>
        <v>0.03</v>
      </c>
      <c r="O146" s="88">
        <f t="shared" ref="O146:Y146" si="105">O144-O147</f>
        <v>4.9999999999999989E-2</v>
      </c>
      <c r="P146" s="88">
        <f t="shared" si="105"/>
        <v>0.06</v>
      </c>
      <c r="Q146" s="88">
        <f t="shared" si="105"/>
        <v>7.9999999999999988E-2</v>
      </c>
      <c r="R146" s="88">
        <f t="shared" si="105"/>
        <v>0.10999999999999999</v>
      </c>
      <c r="S146" s="88">
        <f t="shared" si="105"/>
        <v>0.12</v>
      </c>
      <c r="T146" s="88">
        <f t="shared" si="105"/>
        <v>0.13999999999999999</v>
      </c>
      <c r="U146" s="88">
        <f t="shared" si="105"/>
        <v>0.13999999999999999</v>
      </c>
      <c r="V146" s="88">
        <f t="shared" si="105"/>
        <v>0.13999999999999999</v>
      </c>
      <c r="W146" s="88">
        <f t="shared" si="105"/>
        <v>0.10999999999999999</v>
      </c>
      <c r="X146" s="88">
        <f t="shared" si="105"/>
        <v>0.09</v>
      </c>
      <c r="Y146" s="88">
        <f t="shared" si="105"/>
        <v>0.06</v>
      </c>
    </row>
    <row r="147" spans="4:25" ht="17.25" customHeight="1" x14ac:dyDescent="0.25">
      <c r="D147" s="32" t="s">
        <v>26</v>
      </c>
      <c r="E147" s="32" t="s">
        <v>211</v>
      </c>
      <c r="F147" s="33" t="s">
        <v>133</v>
      </c>
      <c r="G147" s="34" t="s">
        <v>120</v>
      </c>
      <c r="H147" s="32">
        <v>90</v>
      </c>
      <c r="I147" s="35" t="s">
        <v>137</v>
      </c>
      <c r="J147" s="35" t="s">
        <v>35</v>
      </c>
      <c r="K147" s="36">
        <f t="shared" si="92"/>
        <v>5.5833333333333339E-2</v>
      </c>
      <c r="L147" s="35" t="s">
        <v>136</v>
      </c>
      <c r="M147" s="37">
        <v>0.11</v>
      </c>
      <c r="N147" s="87">
        <f t="shared" ref="N147:Y147" si="106">ROUND(N43/N40*N144,2)</f>
        <v>0.12</v>
      </c>
      <c r="O147" s="88">
        <f t="shared" si="106"/>
        <v>0.1</v>
      </c>
      <c r="P147" s="88">
        <f t="shared" si="106"/>
        <v>0.09</v>
      </c>
      <c r="Q147" s="88">
        <f t="shared" si="106"/>
        <v>7.0000000000000007E-2</v>
      </c>
      <c r="R147" s="88">
        <f t="shared" si="106"/>
        <v>0.04</v>
      </c>
      <c r="S147" s="88">
        <f t="shared" si="106"/>
        <v>0.03</v>
      </c>
      <c r="T147" s="88">
        <f t="shared" si="106"/>
        <v>0.01</v>
      </c>
      <c r="U147" s="88">
        <f t="shared" si="106"/>
        <v>0.01</v>
      </c>
      <c r="V147" s="88">
        <f t="shared" si="106"/>
        <v>0.01</v>
      </c>
      <c r="W147" s="88">
        <f t="shared" si="106"/>
        <v>0.04</v>
      </c>
      <c r="X147" s="88">
        <f t="shared" si="106"/>
        <v>0.06</v>
      </c>
      <c r="Y147" s="88">
        <f t="shared" si="106"/>
        <v>0.09</v>
      </c>
    </row>
    <row r="148" spans="4:25" ht="17.25" customHeight="1" x14ac:dyDescent="0.25">
      <c r="D148" s="23" t="s">
        <v>26</v>
      </c>
      <c r="E148" s="23" t="s">
        <v>211</v>
      </c>
      <c r="F148" s="24" t="s">
        <v>138</v>
      </c>
      <c r="G148" s="25" t="s">
        <v>120</v>
      </c>
      <c r="H148" s="23">
        <v>120</v>
      </c>
      <c r="I148" s="26" t="s">
        <v>139</v>
      </c>
      <c r="J148" s="26" t="s">
        <v>34</v>
      </c>
      <c r="K148" s="27">
        <f t="shared" si="92"/>
        <v>0</v>
      </c>
      <c r="L148" s="28" t="s">
        <v>28</v>
      </c>
      <c r="M148" s="29" t="s">
        <v>28</v>
      </c>
      <c r="N148" s="30">
        <v>0</v>
      </c>
      <c r="O148" s="31">
        <v>0</v>
      </c>
      <c r="P148" s="31">
        <v>0</v>
      </c>
      <c r="Q148" s="31">
        <v>0</v>
      </c>
      <c r="R148" s="31">
        <v>0</v>
      </c>
      <c r="S148" s="31">
        <v>0</v>
      </c>
      <c r="T148" s="31">
        <v>0</v>
      </c>
      <c r="U148" s="31">
        <v>0</v>
      </c>
      <c r="V148" s="31">
        <v>0</v>
      </c>
      <c r="W148" s="31">
        <v>0</v>
      </c>
      <c r="X148" s="31">
        <v>0</v>
      </c>
      <c r="Y148" s="31">
        <v>0</v>
      </c>
    </row>
    <row r="149" spans="4:25" ht="17.25" customHeight="1" x14ac:dyDescent="0.25">
      <c r="D149" s="32" t="s">
        <v>26</v>
      </c>
      <c r="E149" s="32" t="s">
        <v>211</v>
      </c>
      <c r="F149" s="33" t="s">
        <v>138</v>
      </c>
      <c r="G149" s="34" t="s">
        <v>120</v>
      </c>
      <c r="H149" s="32">
        <v>120</v>
      </c>
      <c r="I149" s="35" t="s">
        <v>139</v>
      </c>
      <c r="J149" s="35" t="s">
        <v>35</v>
      </c>
      <c r="K149" s="36">
        <f t="shared" si="92"/>
        <v>0</v>
      </c>
      <c r="L149" s="91" t="s">
        <v>140</v>
      </c>
      <c r="M149" s="92">
        <v>540</v>
      </c>
      <c r="N149" s="128">
        <f t="shared" ref="N149:Y149" si="107">ROUND(N148*50%,2)</f>
        <v>0</v>
      </c>
      <c r="O149" s="129">
        <f t="shared" si="107"/>
        <v>0</v>
      </c>
      <c r="P149" s="129">
        <f t="shared" si="107"/>
        <v>0</v>
      </c>
      <c r="Q149" s="129">
        <f t="shared" si="107"/>
        <v>0</v>
      </c>
      <c r="R149" s="129">
        <f t="shared" si="107"/>
        <v>0</v>
      </c>
      <c r="S149" s="129">
        <f t="shared" si="107"/>
        <v>0</v>
      </c>
      <c r="T149" s="129">
        <f t="shared" si="107"/>
        <v>0</v>
      </c>
      <c r="U149" s="129">
        <f t="shared" si="107"/>
        <v>0</v>
      </c>
      <c r="V149" s="129">
        <f t="shared" si="107"/>
        <v>0</v>
      </c>
      <c r="W149" s="129">
        <f t="shared" si="107"/>
        <v>0</v>
      </c>
      <c r="X149" s="129">
        <f t="shared" si="107"/>
        <v>0</v>
      </c>
      <c r="Y149" s="129">
        <f t="shared" si="107"/>
        <v>0</v>
      </c>
    </row>
    <row r="150" spans="4:25" ht="17.25" customHeight="1" x14ac:dyDescent="0.25">
      <c r="D150" s="32" t="s">
        <v>26</v>
      </c>
      <c r="E150" s="32" t="s">
        <v>211</v>
      </c>
      <c r="F150" s="33" t="s">
        <v>138</v>
      </c>
      <c r="G150" s="34" t="s">
        <v>120</v>
      </c>
      <c r="H150" s="32">
        <v>120</v>
      </c>
      <c r="I150" s="35" t="s">
        <v>139</v>
      </c>
      <c r="J150" s="35" t="s">
        <v>35</v>
      </c>
      <c r="K150" s="36">
        <f t="shared" si="92"/>
        <v>0</v>
      </c>
      <c r="L150" s="91" t="s">
        <v>141</v>
      </c>
      <c r="M150" s="92">
        <v>402</v>
      </c>
      <c r="N150" s="128">
        <f t="shared" ref="N150:Y150" si="108">ROUND(N148*45%,2)</f>
        <v>0</v>
      </c>
      <c r="O150" s="129">
        <f t="shared" si="108"/>
        <v>0</v>
      </c>
      <c r="P150" s="129">
        <f t="shared" si="108"/>
        <v>0</v>
      </c>
      <c r="Q150" s="129">
        <f t="shared" si="108"/>
        <v>0</v>
      </c>
      <c r="R150" s="129">
        <f t="shared" si="108"/>
        <v>0</v>
      </c>
      <c r="S150" s="129">
        <f t="shared" si="108"/>
        <v>0</v>
      </c>
      <c r="T150" s="129">
        <f t="shared" si="108"/>
        <v>0</v>
      </c>
      <c r="U150" s="129">
        <f t="shared" si="108"/>
        <v>0</v>
      </c>
      <c r="V150" s="129">
        <f t="shared" si="108"/>
        <v>0</v>
      </c>
      <c r="W150" s="129">
        <f t="shared" si="108"/>
        <v>0</v>
      </c>
      <c r="X150" s="129">
        <f t="shared" si="108"/>
        <v>0</v>
      </c>
      <c r="Y150" s="129">
        <f t="shared" si="108"/>
        <v>0</v>
      </c>
    </row>
    <row r="151" spans="4:25" ht="17.25" customHeight="1" x14ac:dyDescent="0.25">
      <c r="D151" s="32" t="s">
        <v>26</v>
      </c>
      <c r="E151" s="32" t="s">
        <v>211</v>
      </c>
      <c r="F151" s="33" t="s">
        <v>138</v>
      </c>
      <c r="G151" s="34" t="s">
        <v>120</v>
      </c>
      <c r="H151" s="32">
        <v>120</v>
      </c>
      <c r="I151" s="35" t="s">
        <v>139</v>
      </c>
      <c r="J151" s="35" t="s">
        <v>35</v>
      </c>
      <c r="K151" s="36">
        <f t="shared" si="92"/>
        <v>0</v>
      </c>
      <c r="L151" s="91" t="s">
        <v>142</v>
      </c>
      <c r="M151" s="92">
        <v>301</v>
      </c>
      <c r="N151" s="128">
        <f>N148-SUM(N149:N150)</f>
        <v>0</v>
      </c>
      <c r="O151" s="129">
        <f t="shared" ref="O151:Y151" si="109">O148-SUM(O149:O150)</f>
        <v>0</v>
      </c>
      <c r="P151" s="129">
        <f t="shared" si="109"/>
        <v>0</v>
      </c>
      <c r="Q151" s="129">
        <f t="shared" si="109"/>
        <v>0</v>
      </c>
      <c r="R151" s="129">
        <f t="shared" si="109"/>
        <v>0</v>
      </c>
      <c r="S151" s="129">
        <f t="shared" si="109"/>
        <v>0</v>
      </c>
      <c r="T151" s="129">
        <f t="shared" si="109"/>
        <v>0</v>
      </c>
      <c r="U151" s="129">
        <f t="shared" si="109"/>
        <v>0</v>
      </c>
      <c r="V151" s="129">
        <f t="shared" si="109"/>
        <v>0</v>
      </c>
      <c r="W151" s="129">
        <f t="shared" si="109"/>
        <v>0</v>
      </c>
      <c r="X151" s="129">
        <f t="shared" si="109"/>
        <v>0</v>
      </c>
      <c r="Y151" s="129">
        <f t="shared" si="109"/>
        <v>0</v>
      </c>
    </row>
    <row r="152" spans="4:25" ht="17.25" customHeight="1" x14ac:dyDescent="0.25">
      <c r="D152" s="32" t="s">
        <v>26</v>
      </c>
      <c r="E152" s="32" t="s">
        <v>211</v>
      </c>
      <c r="F152" s="33" t="s">
        <v>138</v>
      </c>
      <c r="G152" s="34" t="s">
        <v>120</v>
      </c>
      <c r="H152" s="32">
        <v>120</v>
      </c>
      <c r="I152" s="35" t="s">
        <v>139</v>
      </c>
      <c r="J152" s="35" t="s">
        <v>35</v>
      </c>
      <c r="K152" s="36">
        <f t="shared" si="92"/>
        <v>0</v>
      </c>
      <c r="L152" s="35" t="s">
        <v>143</v>
      </c>
      <c r="M152" s="37">
        <v>591</v>
      </c>
      <c r="N152" s="130">
        <v>0</v>
      </c>
      <c r="O152" s="131">
        <v>0</v>
      </c>
      <c r="P152" s="131">
        <v>0</v>
      </c>
      <c r="Q152" s="131">
        <v>0</v>
      </c>
      <c r="R152" s="131">
        <v>0</v>
      </c>
      <c r="S152" s="131">
        <v>0</v>
      </c>
      <c r="T152" s="131">
        <v>0</v>
      </c>
      <c r="U152" s="131">
        <v>0</v>
      </c>
      <c r="V152" s="131">
        <v>0</v>
      </c>
      <c r="W152" s="131">
        <v>0</v>
      </c>
      <c r="X152" s="131">
        <v>0</v>
      </c>
      <c r="Y152" s="131">
        <v>0</v>
      </c>
    </row>
    <row r="153" spans="4:25" ht="17.25" customHeight="1" x14ac:dyDescent="0.25">
      <c r="D153" s="32" t="s">
        <v>26</v>
      </c>
      <c r="E153" s="32" t="s">
        <v>211</v>
      </c>
      <c r="F153" s="33" t="s">
        <v>138</v>
      </c>
      <c r="G153" s="34" t="s">
        <v>120</v>
      </c>
      <c r="H153" s="32">
        <v>120</v>
      </c>
      <c r="I153" s="35" t="s">
        <v>139</v>
      </c>
      <c r="J153" s="35" t="s">
        <v>35</v>
      </c>
      <c r="K153" s="36">
        <f t="shared" si="92"/>
        <v>0</v>
      </c>
      <c r="L153" s="35" t="s">
        <v>144</v>
      </c>
      <c r="M153" s="37">
        <v>469</v>
      </c>
      <c r="N153" s="130">
        <v>0</v>
      </c>
      <c r="O153" s="131">
        <v>0</v>
      </c>
      <c r="P153" s="131">
        <v>0</v>
      </c>
      <c r="Q153" s="131">
        <v>0</v>
      </c>
      <c r="R153" s="131">
        <v>0</v>
      </c>
      <c r="S153" s="131">
        <v>0</v>
      </c>
      <c r="T153" s="131">
        <v>0</v>
      </c>
      <c r="U153" s="131">
        <v>0</v>
      </c>
      <c r="V153" s="131">
        <v>0</v>
      </c>
      <c r="W153" s="131">
        <v>0</v>
      </c>
      <c r="X153" s="131">
        <v>0</v>
      </c>
      <c r="Y153" s="131">
        <v>0</v>
      </c>
    </row>
    <row r="154" spans="4:25" ht="17.25" customHeight="1" x14ac:dyDescent="0.25">
      <c r="D154" s="32" t="s">
        <v>26</v>
      </c>
      <c r="E154" s="32" t="s">
        <v>211</v>
      </c>
      <c r="F154" s="33" t="s">
        <v>138</v>
      </c>
      <c r="G154" s="34" t="s">
        <v>120</v>
      </c>
      <c r="H154" s="32">
        <v>120</v>
      </c>
      <c r="I154" s="35" t="s">
        <v>139</v>
      </c>
      <c r="J154" s="35" t="s">
        <v>35</v>
      </c>
      <c r="K154" s="36">
        <f t="shared" si="92"/>
        <v>0</v>
      </c>
      <c r="L154" s="35" t="s">
        <v>145</v>
      </c>
      <c r="M154" s="37">
        <v>409</v>
      </c>
      <c r="N154" s="130">
        <v>0</v>
      </c>
      <c r="O154" s="131">
        <v>0</v>
      </c>
      <c r="P154" s="131">
        <v>0</v>
      </c>
      <c r="Q154" s="131">
        <v>0</v>
      </c>
      <c r="R154" s="131">
        <v>0</v>
      </c>
      <c r="S154" s="131">
        <v>0</v>
      </c>
      <c r="T154" s="131">
        <v>0</v>
      </c>
      <c r="U154" s="131">
        <v>0</v>
      </c>
      <c r="V154" s="131">
        <v>0</v>
      </c>
      <c r="W154" s="131">
        <v>0</v>
      </c>
      <c r="X154" s="131">
        <v>0</v>
      </c>
      <c r="Y154" s="131">
        <v>0</v>
      </c>
    </row>
    <row r="155" spans="4:25" ht="17.25" customHeight="1" x14ac:dyDescent="0.25">
      <c r="D155" s="23" t="s">
        <v>26</v>
      </c>
      <c r="E155" s="23" t="s">
        <v>211</v>
      </c>
      <c r="F155" s="24" t="s">
        <v>146</v>
      </c>
      <c r="G155" s="25" t="s">
        <v>120</v>
      </c>
      <c r="H155" s="23">
        <v>160</v>
      </c>
      <c r="I155" s="26" t="s">
        <v>147</v>
      </c>
      <c r="J155" s="26" t="s">
        <v>34</v>
      </c>
      <c r="K155" s="27">
        <f t="shared" si="92"/>
        <v>1</v>
      </c>
      <c r="L155" s="28" t="s">
        <v>28</v>
      </c>
      <c r="M155" s="29" t="s">
        <v>28</v>
      </c>
      <c r="N155" s="30">
        <v>1</v>
      </c>
      <c r="O155" s="31">
        <v>1</v>
      </c>
      <c r="P155" s="31">
        <v>1</v>
      </c>
      <c r="Q155" s="31">
        <v>1</v>
      </c>
      <c r="R155" s="31">
        <v>1</v>
      </c>
      <c r="S155" s="31">
        <v>1</v>
      </c>
      <c r="T155" s="31">
        <v>1</v>
      </c>
      <c r="U155" s="31">
        <v>1</v>
      </c>
      <c r="V155" s="31">
        <v>1</v>
      </c>
      <c r="W155" s="31">
        <v>1</v>
      </c>
      <c r="X155" s="31">
        <v>1</v>
      </c>
      <c r="Y155" s="31">
        <v>1</v>
      </c>
    </row>
    <row r="156" spans="4:25" ht="17.25" customHeight="1" x14ac:dyDescent="0.25">
      <c r="D156" s="120" t="s">
        <v>26</v>
      </c>
      <c r="E156" s="120" t="s">
        <v>211</v>
      </c>
      <c r="F156" s="121" t="s">
        <v>28</v>
      </c>
      <c r="G156" s="122" t="s">
        <v>148</v>
      </c>
      <c r="H156" s="120" t="s">
        <v>28</v>
      </c>
      <c r="I156" s="123" t="s">
        <v>28</v>
      </c>
      <c r="J156" s="123" t="s">
        <v>28</v>
      </c>
      <c r="K156" s="124" t="str">
        <f t="shared" si="92"/>
        <v>n/a</v>
      </c>
      <c r="L156" s="123" t="s">
        <v>28</v>
      </c>
      <c r="M156" s="125" t="s">
        <v>28</v>
      </c>
      <c r="N156" s="126" t="s">
        <v>28</v>
      </c>
      <c r="O156" s="124" t="s">
        <v>28</v>
      </c>
      <c r="P156" s="124" t="s">
        <v>28</v>
      </c>
      <c r="Q156" s="124" t="s">
        <v>28</v>
      </c>
      <c r="R156" s="124" t="s">
        <v>28</v>
      </c>
      <c r="S156" s="124" t="s">
        <v>28</v>
      </c>
      <c r="T156" s="124" t="s">
        <v>28</v>
      </c>
      <c r="U156" s="124" t="s">
        <v>28</v>
      </c>
      <c r="V156" s="124" t="s">
        <v>28</v>
      </c>
      <c r="W156" s="124" t="s">
        <v>28</v>
      </c>
      <c r="X156" s="124" t="s">
        <v>28</v>
      </c>
      <c r="Y156" s="124" t="s">
        <v>28</v>
      </c>
    </row>
    <row r="157" spans="4:25" ht="17.25" customHeight="1" x14ac:dyDescent="0.25">
      <c r="D157" s="23" t="s">
        <v>26</v>
      </c>
      <c r="E157" s="23" t="s">
        <v>211</v>
      </c>
      <c r="F157" s="24" t="s">
        <v>149</v>
      </c>
      <c r="G157" s="25" t="s">
        <v>120</v>
      </c>
      <c r="H157" s="23">
        <v>180</v>
      </c>
      <c r="I157" s="26" t="s">
        <v>129</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32" t="s">
        <v>26</v>
      </c>
      <c r="E158" s="32" t="s">
        <v>211</v>
      </c>
      <c r="F158" s="33" t="s">
        <v>149</v>
      </c>
      <c r="G158" s="34" t="s">
        <v>120</v>
      </c>
      <c r="H158" s="32">
        <v>180</v>
      </c>
      <c r="I158" s="35" t="s">
        <v>129</v>
      </c>
      <c r="J158" s="35" t="s">
        <v>35</v>
      </c>
      <c r="K158" s="36">
        <f t="shared" si="92"/>
        <v>4.9999999999999992E-3</v>
      </c>
      <c r="L158" s="35" t="s">
        <v>36</v>
      </c>
      <c r="M158" s="37">
        <f>10*(5*6)/10^3</f>
        <v>0.3</v>
      </c>
      <c r="N158" s="38">
        <f>ROUND(0.5%*N157,4)</f>
        <v>5.0000000000000001E-3</v>
      </c>
      <c r="O158" s="39">
        <f t="shared" ref="O158:Y158" si="110">ROUND(0.5%*O157,4)</f>
        <v>5.0000000000000001E-3</v>
      </c>
      <c r="P158" s="39">
        <f t="shared" si="110"/>
        <v>5.0000000000000001E-3</v>
      </c>
      <c r="Q158" s="39">
        <f t="shared" si="110"/>
        <v>5.0000000000000001E-3</v>
      </c>
      <c r="R158" s="39">
        <f t="shared" si="110"/>
        <v>5.0000000000000001E-3</v>
      </c>
      <c r="S158" s="39">
        <f t="shared" si="110"/>
        <v>5.0000000000000001E-3</v>
      </c>
      <c r="T158" s="39">
        <f t="shared" si="110"/>
        <v>5.0000000000000001E-3</v>
      </c>
      <c r="U158" s="39">
        <f t="shared" si="110"/>
        <v>5.0000000000000001E-3</v>
      </c>
      <c r="V158" s="39">
        <f t="shared" si="110"/>
        <v>5.0000000000000001E-3</v>
      </c>
      <c r="W158" s="39">
        <f t="shared" si="110"/>
        <v>5.0000000000000001E-3</v>
      </c>
      <c r="X158" s="39">
        <f t="shared" si="110"/>
        <v>5.0000000000000001E-3</v>
      </c>
      <c r="Y158" s="39">
        <f t="shared" si="110"/>
        <v>5.0000000000000001E-3</v>
      </c>
    </row>
    <row r="159" spans="4:25" ht="17.25" customHeight="1" x14ac:dyDescent="0.25">
      <c r="D159" s="32" t="s">
        <v>26</v>
      </c>
      <c r="E159" s="32" t="s">
        <v>211</v>
      </c>
      <c r="F159" s="33" t="s">
        <v>149</v>
      </c>
      <c r="G159" s="34" t="s">
        <v>120</v>
      </c>
      <c r="H159" s="32">
        <v>180</v>
      </c>
      <c r="I159" s="35" t="s">
        <v>129</v>
      </c>
      <c r="J159" s="35" t="s">
        <v>35</v>
      </c>
      <c r="K159" s="36">
        <f t="shared" si="92"/>
        <v>0.60833333333333328</v>
      </c>
      <c r="L159" s="35" t="s">
        <v>37</v>
      </c>
      <c r="M159" s="37">
        <v>4.5</v>
      </c>
      <c r="N159" s="40">
        <f>ROUND($N$42*N157,2)</f>
        <v>0.2</v>
      </c>
      <c r="O159" s="41">
        <f>ROUND($O$42*O157,2)</f>
        <v>0.3</v>
      </c>
      <c r="P159" s="41">
        <f>ROUND($P$42*P157,2)</f>
        <v>0.4</v>
      </c>
      <c r="Q159" s="41">
        <f>ROUND($Q$42*Q157,2)</f>
        <v>0.5</v>
      </c>
      <c r="R159" s="41">
        <f>ROUND($R$42*R157,2)</f>
        <v>0.7</v>
      </c>
      <c r="S159" s="41">
        <f>ROUND($S$42*S157,2)</f>
        <v>0.8</v>
      </c>
      <c r="T159" s="41">
        <f>ROUND($T$42*T157,2)</f>
        <v>0.9</v>
      </c>
      <c r="U159" s="41">
        <f>ROUND($U$42*U157,2)</f>
        <v>0.9</v>
      </c>
      <c r="V159" s="41">
        <f>ROUND($V$42*V157,2)</f>
        <v>0.9</v>
      </c>
      <c r="W159" s="41">
        <f>ROUND($W$42*W157,2)</f>
        <v>0.7</v>
      </c>
      <c r="X159" s="41">
        <f>ROUND($X$42*X157,2)</f>
        <v>0.6</v>
      </c>
      <c r="Y159" s="41">
        <f>ROUND($Y$42*Y157,2)</f>
        <v>0.4</v>
      </c>
    </row>
    <row r="160" spans="4:25" ht="17.25" customHeight="1" x14ac:dyDescent="0.25">
      <c r="D160" s="32" t="s">
        <v>26</v>
      </c>
      <c r="E160" s="32" t="s">
        <v>211</v>
      </c>
      <c r="F160" s="33" t="s">
        <v>149</v>
      </c>
      <c r="G160" s="34" t="s">
        <v>120</v>
      </c>
      <c r="H160" s="32">
        <v>180</v>
      </c>
      <c r="I160" s="35" t="s">
        <v>129</v>
      </c>
      <c r="J160" s="35" t="s">
        <v>35</v>
      </c>
      <c r="K160" s="36">
        <f t="shared" si="92"/>
        <v>0.38666666666666666</v>
      </c>
      <c r="L160" s="35" t="s">
        <v>38</v>
      </c>
      <c r="M160" s="37">
        <v>4.5</v>
      </c>
      <c r="N160" s="40">
        <f>N157-SUM(N158:N159)</f>
        <v>0.79499999999999993</v>
      </c>
      <c r="O160" s="41">
        <f t="shared" ref="O160" si="111">O157-SUM(O158:O159)</f>
        <v>0.69500000000000006</v>
      </c>
      <c r="P160" s="41">
        <f t="shared" ref="P160:Y160" si="112">P157-SUM(P158:P159)</f>
        <v>0.59499999999999997</v>
      </c>
      <c r="Q160" s="41">
        <f t="shared" si="112"/>
        <v>0.495</v>
      </c>
      <c r="R160" s="41">
        <f t="shared" si="112"/>
        <v>0.29500000000000004</v>
      </c>
      <c r="S160" s="41">
        <f t="shared" si="112"/>
        <v>0.19499999999999995</v>
      </c>
      <c r="T160" s="41">
        <f t="shared" si="112"/>
        <v>9.4999999999999973E-2</v>
      </c>
      <c r="U160" s="41">
        <f t="shared" si="112"/>
        <v>9.4999999999999973E-2</v>
      </c>
      <c r="V160" s="41">
        <f t="shared" si="112"/>
        <v>9.4999999999999973E-2</v>
      </c>
      <c r="W160" s="41">
        <f t="shared" si="112"/>
        <v>0.29500000000000004</v>
      </c>
      <c r="X160" s="41">
        <f t="shared" si="112"/>
        <v>0.39500000000000002</v>
      </c>
      <c r="Y160" s="41">
        <f t="shared" si="112"/>
        <v>0.59499999999999997</v>
      </c>
    </row>
    <row r="161" spans="4:25" ht="17.25" customHeight="1" x14ac:dyDescent="0.25">
      <c r="D161" s="62" t="s">
        <v>26</v>
      </c>
      <c r="E161" s="62" t="s">
        <v>211</v>
      </c>
      <c r="F161" s="63" t="s">
        <v>150</v>
      </c>
      <c r="G161" s="64" t="s">
        <v>120</v>
      </c>
      <c r="H161" s="62">
        <v>210</v>
      </c>
      <c r="I161" s="65" t="s">
        <v>151</v>
      </c>
      <c r="J161" s="65" t="s">
        <v>34</v>
      </c>
      <c r="K161" s="27">
        <f t="shared" si="92"/>
        <v>0.35726453153800297</v>
      </c>
      <c r="L161" s="66" t="s">
        <v>28</v>
      </c>
      <c r="M161" s="67" t="s">
        <v>28</v>
      </c>
      <c r="N161" s="42">
        <f>1-N172</f>
        <v>0.66327493043659658</v>
      </c>
      <c r="O161" s="43">
        <f t="shared" ref="O161:Y161" si="113">1-O172</f>
        <v>0.44665301626090237</v>
      </c>
      <c r="P161" s="43">
        <f t="shared" si="113"/>
        <v>0.3725832301195291</v>
      </c>
      <c r="Q161" s="43">
        <f t="shared" si="113"/>
        <v>0.25498271995554511</v>
      </c>
      <c r="R161" s="43">
        <f t="shared" si="113"/>
        <v>0.31231828685227669</v>
      </c>
      <c r="S161" s="43">
        <f t="shared" si="113"/>
        <v>0.50261156527351636</v>
      </c>
      <c r="T161" s="43">
        <f t="shared" si="113"/>
        <v>0.51742256738739978</v>
      </c>
      <c r="U161" s="43">
        <f t="shared" si="113"/>
        <v>0.15280826283044735</v>
      </c>
      <c r="V161" s="43">
        <f t="shared" si="113"/>
        <v>0.22593362276589912</v>
      </c>
      <c r="W161" s="43">
        <f t="shared" si="113"/>
        <v>0.38591114827032458</v>
      </c>
      <c r="X161" s="43">
        <f t="shared" si="113"/>
        <v>0.23995214976913715</v>
      </c>
      <c r="Y161" s="43">
        <f t="shared" si="113"/>
        <v>0.21272287853446181</v>
      </c>
    </row>
    <row r="162" spans="4:25" ht="17.25" customHeight="1" x14ac:dyDescent="0.25">
      <c r="D162" s="82" t="s">
        <v>26</v>
      </c>
      <c r="E162" s="82" t="s">
        <v>211</v>
      </c>
      <c r="F162" s="83" t="s">
        <v>150</v>
      </c>
      <c r="G162" s="84" t="s">
        <v>120</v>
      </c>
      <c r="H162" s="82">
        <v>210</v>
      </c>
      <c r="I162" s="85" t="s">
        <v>151</v>
      </c>
      <c r="J162" s="85" t="s">
        <v>35</v>
      </c>
      <c r="K162" s="36">
        <f t="shared" si="92"/>
        <v>0.35726453153800297</v>
      </c>
      <c r="L162" s="85" t="s">
        <v>54</v>
      </c>
      <c r="M162" s="37">
        <v>2.5</v>
      </c>
      <c r="N162" s="40">
        <f>N161</f>
        <v>0.66327493043659658</v>
      </c>
      <c r="O162" s="41">
        <f t="shared" ref="O162:Y162" si="114">O161</f>
        <v>0.44665301626090237</v>
      </c>
      <c r="P162" s="41">
        <f t="shared" si="114"/>
        <v>0.3725832301195291</v>
      </c>
      <c r="Q162" s="41">
        <f t="shared" si="114"/>
        <v>0.25498271995554511</v>
      </c>
      <c r="R162" s="41">
        <f t="shared" si="114"/>
        <v>0.31231828685227669</v>
      </c>
      <c r="S162" s="41">
        <f t="shared" si="114"/>
        <v>0.50261156527351636</v>
      </c>
      <c r="T162" s="41">
        <f t="shared" si="114"/>
        <v>0.51742256738739978</v>
      </c>
      <c r="U162" s="41">
        <f t="shared" si="114"/>
        <v>0.15280826283044735</v>
      </c>
      <c r="V162" s="41">
        <f t="shared" si="114"/>
        <v>0.22593362276589912</v>
      </c>
      <c r="W162" s="41">
        <f t="shared" si="114"/>
        <v>0.38591114827032458</v>
      </c>
      <c r="X162" s="41">
        <f t="shared" si="114"/>
        <v>0.23995214976913715</v>
      </c>
      <c r="Y162" s="41">
        <f t="shared" si="114"/>
        <v>0.21272287853446181</v>
      </c>
    </row>
    <row r="163" spans="4:25" ht="17.25" customHeight="1" x14ac:dyDescent="0.25">
      <c r="D163" s="82" t="s">
        <v>26</v>
      </c>
      <c r="E163" s="82" t="s">
        <v>211</v>
      </c>
      <c r="F163" s="83" t="s">
        <v>150</v>
      </c>
      <c r="G163" s="84" t="s">
        <v>120</v>
      </c>
      <c r="H163" s="82">
        <v>210</v>
      </c>
      <c r="I163" s="85" t="s">
        <v>151</v>
      </c>
      <c r="J163" s="85" t="s">
        <v>35</v>
      </c>
      <c r="K163" s="36">
        <f t="shared" si="92"/>
        <v>0.2080978648713363</v>
      </c>
      <c r="L163" s="35" t="s">
        <v>135</v>
      </c>
      <c r="M163" s="37">
        <v>0.9</v>
      </c>
      <c r="N163" s="87">
        <f>N161-N164</f>
        <v>0.13327493043659655</v>
      </c>
      <c r="O163" s="88">
        <f t="shared" ref="O163:Y163" si="115">O161-O164</f>
        <v>0.13665301626090237</v>
      </c>
      <c r="P163" s="88">
        <f t="shared" si="115"/>
        <v>0.1525832301195291</v>
      </c>
      <c r="Q163" s="88">
        <f t="shared" si="115"/>
        <v>0.12498271995554511</v>
      </c>
      <c r="R163" s="88">
        <f t="shared" si="115"/>
        <v>0.2223182868522767</v>
      </c>
      <c r="S163" s="88">
        <f t="shared" si="115"/>
        <v>0.40261156527351638</v>
      </c>
      <c r="T163" s="88">
        <f t="shared" si="115"/>
        <v>0.46742256738739979</v>
      </c>
      <c r="U163" s="88">
        <f t="shared" si="115"/>
        <v>0.14280826283044734</v>
      </c>
      <c r="V163" s="88">
        <f t="shared" si="115"/>
        <v>0.20593362276589913</v>
      </c>
      <c r="W163" s="88">
        <f t="shared" si="115"/>
        <v>0.27591114827032459</v>
      </c>
      <c r="X163" s="88">
        <f t="shared" si="115"/>
        <v>0.14995214976913715</v>
      </c>
      <c r="Y163" s="88">
        <f t="shared" si="115"/>
        <v>8.2722878534461808E-2</v>
      </c>
    </row>
    <row r="164" spans="4:25" ht="17.25" customHeight="1" x14ac:dyDescent="0.25">
      <c r="D164" s="82" t="s">
        <v>26</v>
      </c>
      <c r="E164" s="82" t="s">
        <v>211</v>
      </c>
      <c r="F164" s="83" t="s">
        <v>150</v>
      </c>
      <c r="G164" s="84" t="s">
        <v>120</v>
      </c>
      <c r="H164" s="82">
        <v>210</v>
      </c>
      <c r="I164" s="85" t="s">
        <v>151</v>
      </c>
      <c r="J164" s="85" t="s">
        <v>35</v>
      </c>
      <c r="K164" s="36">
        <f t="shared" si="92"/>
        <v>0.1491666666666667</v>
      </c>
      <c r="L164" s="35" t="s">
        <v>136</v>
      </c>
      <c r="M164" s="37">
        <v>0.11</v>
      </c>
      <c r="N164" s="87">
        <f t="shared" ref="N164:Y164" si="116">ROUND(N43/N40*N161,2)</f>
        <v>0.53</v>
      </c>
      <c r="O164" s="88">
        <f t="shared" si="116"/>
        <v>0.31</v>
      </c>
      <c r="P164" s="88">
        <f t="shared" si="116"/>
        <v>0.22</v>
      </c>
      <c r="Q164" s="88">
        <f t="shared" si="116"/>
        <v>0.13</v>
      </c>
      <c r="R164" s="88">
        <f t="shared" si="116"/>
        <v>0.09</v>
      </c>
      <c r="S164" s="88">
        <f t="shared" si="116"/>
        <v>0.1</v>
      </c>
      <c r="T164" s="88">
        <f t="shared" si="116"/>
        <v>0.05</v>
      </c>
      <c r="U164" s="88">
        <f t="shared" si="116"/>
        <v>0.01</v>
      </c>
      <c r="V164" s="88">
        <f t="shared" si="116"/>
        <v>0.02</v>
      </c>
      <c r="W164" s="88">
        <f t="shared" si="116"/>
        <v>0.11</v>
      </c>
      <c r="X164" s="88">
        <f t="shared" si="116"/>
        <v>0.09</v>
      </c>
      <c r="Y164" s="88">
        <f t="shared" si="116"/>
        <v>0.13</v>
      </c>
    </row>
    <row r="165" spans="4:25" ht="17.25" customHeight="1" x14ac:dyDescent="0.25">
      <c r="D165" s="23" t="s">
        <v>26</v>
      </c>
      <c r="E165" s="23" t="s">
        <v>211</v>
      </c>
      <c r="F165" s="24" t="s">
        <v>150</v>
      </c>
      <c r="G165" s="25" t="s">
        <v>120</v>
      </c>
      <c r="H165" s="23">
        <v>210</v>
      </c>
      <c r="I165" s="26" t="s">
        <v>152</v>
      </c>
      <c r="J165" s="26" t="s">
        <v>34</v>
      </c>
      <c r="K165" s="27">
        <f t="shared" si="92"/>
        <v>0.35726453153800297</v>
      </c>
      <c r="L165" s="28" t="s">
        <v>28</v>
      </c>
      <c r="M165" s="29" t="s">
        <v>28</v>
      </c>
      <c r="N165" s="42">
        <f>1-N172</f>
        <v>0.66327493043659658</v>
      </c>
      <c r="O165" s="43">
        <f t="shared" ref="O165:Y165" si="117">1-O172</f>
        <v>0.44665301626090237</v>
      </c>
      <c r="P165" s="43">
        <f t="shared" si="117"/>
        <v>0.3725832301195291</v>
      </c>
      <c r="Q165" s="43">
        <f t="shared" si="117"/>
        <v>0.25498271995554511</v>
      </c>
      <c r="R165" s="43">
        <f t="shared" si="117"/>
        <v>0.31231828685227669</v>
      </c>
      <c r="S165" s="43">
        <f t="shared" si="117"/>
        <v>0.50261156527351636</v>
      </c>
      <c r="T165" s="43">
        <f t="shared" si="117"/>
        <v>0.51742256738739978</v>
      </c>
      <c r="U165" s="43">
        <f t="shared" si="117"/>
        <v>0.15280826283044735</v>
      </c>
      <c r="V165" s="43">
        <f t="shared" si="117"/>
        <v>0.22593362276589912</v>
      </c>
      <c r="W165" s="43">
        <f t="shared" si="117"/>
        <v>0.38591114827032458</v>
      </c>
      <c r="X165" s="43">
        <f t="shared" si="117"/>
        <v>0.23995214976913715</v>
      </c>
      <c r="Y165" s="43">
        <f t="shared" si="117"/>
        <v>0.21272287853446181</v>
      </c>
    </row>
    <row r="166" spans="4:25" ht="17.25" customHeight="1" x14ac:dyDescent="0.25">
      <c r="D166" s="32" t="s">
        <v>26</v>
      </c>
      <c r="E166" s="32" t="s">
        <v>211</v>
      </c>
      <c r="F166" s="33" t="s">
        <v>150</v>
      </c>
      <c r="G166" s="34" t="s">
        <v>120</v>
      </c>
      <c r="H166" s="32">
        <v>210</v>
      </c>
      <c r="I166" s="35" t="s">
        <v>152</v>
      </c>
      <c r="J166" s="35" t="s">
        <v>35</v>
      </c>
      <c r="K166" s="36">
        <f t="shared" si="92"/>
        <v>0.19000000000000003</v>
      </c>
      <c r="L166" s="91" t="s">
        <v>140</v>
      </c>
      <c r="M166" s="92">
        <v>540</v>
      </c>
      <c r="N166" s="128">
        <f t="shared" ref="N166:Y166" si="118">ROUND(N165*53%,2)</f>
        <v>0.35</v>
      </c>
      <c r="O166" s="129">
        <f t="shared" si="118"/>
        <v>0.24</v>
      </c>
      <c r="P166" s="129">
        <f t="shared" si="118"/>
        <v>0.2</v>
      </c>
      <c r="Q166" s="129">
        <f t="shared" si="118"/>
        <v>0.14000000000000001</v>
      </c>
      <c r="R166" s="129">
        <f t="shared" si="118"/>
        <v>0.17</v>
      </c>
      <c r="S166" s="129">
        <f t="shared" si="118"/>
        <v>0.27</v>
      </c>
      <c r="T166" s="129">
        <f t="shared" si="118"/>
        <v>0.27</v>
      </c>
      <c r="U166" s="129">
        <f t="shared" si="118"/>
        <v>0.08</v>
      </c>
      <c r="V166" s="129">
        <f t="shared" si="118"/>
        <v>0.12</v>
      </c>
      <c r="W166" s="129">
        <f t="shared" si="118"/>
        <v>0.2</v>
      </c>
      <c r="X166" s="129">
        <f t="shared" si="118"/>
        <v>0.13</v>
      </c>
      <c r="Y166" s="129">
        <f t="shared" si="118"/>
        <v>0.11</v>
      </c>
    </row>
    <row r="167" spans="4:25" ht="17.25" customHeight="1" x14ac:dyDescent="0.25">
      <c r="D167" s="32" t="s">
        <v>26</v>
      </c>
      <c r="E167" s="32" t="s">
        <v>211</v>
      </c>
      <c r="F167" s="33" t="s">
        <v>150</v>
      </c>
      <c r="G167" s="34" t="s">
        <v>120</v>
      </c>
      <c r="H167" s="32">
        <v>210</v>
      </c>
      <c r="I167" s="35" t="s">
        <v>152</v>
      </c>
      <c r="J167" s="35" t="s">
        <v>35</v>
      </c>
      <c r="K167" s="36">
        <f t="shared" si="92"/>
        <v>0.11416666666666669</v>
      </c>
      <c r="L167" s="91" t="s">
        <v>141</v>
      </c>
      <c r="M167" s="92">
        <v>402</v>
      </c>
      <c r="N167" s="128">
        <f t="shared" ref="N167:Y167" si="119">ROUND(N165*32%,2)</f>
        <v>0.21</v>
      </c>
      <c r="O167" s="129">
        <f t="shared" si="119"/>
        <v>0.14000000000000001</v>
      </c>
      <c r="P167" s="129">
        <f t="shared" si="119"/>
        <v>0.12</v>
      </c>
      <c r="Q167" s="129">
        <f t="shared" si="119"/>
        <v>0.08</v>
      </c>
      <c r="R167" s="129">
        <f t="shared" si="119"/>
        <v>0.1</v>
      </c>
      <c r="S167" s="129">
        <f t="shared" si="119"/>
        <v>0.16</v>
      </c>
      <c r="T167" s="129">
        <f t="shared" si="119"/>
        <v>0.17</v>
      </c>
      <c r="U167" s="129">
        <f t="shared" si="119"/>
        <v>0.05</v>
      </c>
      <c r="V167" s="129">
        <f t="shared" si="119"/>
        <v>7.0000000000000007E-2</v>
      </c>
      <c r="W167" s="129">
        <f t="shared" si="119"/>
        <v>0.12</v>
      </c>
      <c r="X167" s="129">
        <f t="shared" si="119"/>
        <v>0.08</v>
      </c>
      <c r="Y167" s="129">
        <f t="shared" si="119"/>
        <v>7.0000000000000007E-2</v>
      </c>
    </row>
    <row r="168" spans="4:25" ht="17.25" customHeight="1" x14ac:dyDescent="0.25">
      <c r="D168" s="32" t="s">
        <v>26</v>
      </c>
      <c r="E168" s="32" t="s">
        <v>211</v>
      </c>
      <c r="F168" s="33" t="s">
        <v>150</v>
      </c>
      <c r="G168" s="34" t="s">
        <v>120</v>
      </c>
      <c r="H168" s="32">
        <v>210</v>
      </c>
      <c r="I168" s="35" t="s">
        <v>152</v>
      </c>
      <c r="J168" s="35" t="s">
        <v>35</v>
      </c>
      <c r="K168" s="36">
        <f t="shared" si="92"/>
        <v>5.309786487133631E-2</v>
      </c>
      <c r="L168" s="91" t="s">
        <v>142</v>
      </c>
      <c r="M168" s="92">
        <v>301</v>
      </c>
      <c r="N168" s="128">
        <f>N165-SUM(N166:N167)</f>
        <v>0.10327493043659663</v>
      </c>
      <c r="O168" s="129">
        <f t="shared" ref="O168:Y168" si="120">O165-SUM(O166:O167)</f>
        <v>6.6653016260902365E-2</v>
      </c>
      <c r="P168" s="129">
        <f t="shared" si="120"/>
        <v>5.258323011952909E-2</v>
      </c>
      <c r="Q168" s="129">
        <f t="shared" si="120"/>
        <v>3.4982719955545083E-2</v>
      </c>
      <c r="R168" s="129">
        <f t="shared" si="120"/>
        <v>4.2318286852276676E-2</v>
      </c>
      <c r="S168" s="129">
        <f t="shared" si="120"/>
        <v>7.261156527351631E-2</v>
      </c>
      <c r="T168" s="129">
        <f t="shared" si="120"/>
        <v>7.7422567387399721E-2</v>
      </c>
      <c r="U168" s="129">
        <f t="shared" si="120"/>
        <v>2.2808262830447346E-2</v>
      </c>
      <c r="V168" s="129">
        <f t="shared" si="120"/>
        <v>3.593362276589912E-2</v>
      </c>
      <c r="W168" s="129">
        <f t="shared" si="120"/>
        <v>6.5911148270324571E-2</v>
      </c>
      <c r="X168" s="129">
        <f t="shared" si="120"/>
        <v>2.9952149769137126E-2</v>
      </c>
      <c r="Y168" s="129">
        <f t="shared" si="120"/>
        <v>3.2722878534461819E-2</v>
      </c>
    </row>
    <row r="169" spans="4:25" ht="17.25" customHeight="1" x14ac:dyDescent="0.25">
      <c r="D169" s="32" t="s">
        <v>26</v>
      </c>
      <c r="E169" s="32" t="s">
        <v>211</v>
      </c>
      <c r="F169" s="33" t="s">
        <v>150</v>
      </c>
      <c r="G169" s="34" t="s">
        <v>120</v>
      </c>
      <c r="H169" s="32">
        <v>210</v>
      </c>
      <c r="I169" s="35" t="s">
        <v>152</v>
      </c>
      <c r="J169" s="35" t="s">
        <v>35</v>
      </c>
      <c r="K169" s="36">
        <f t="shared" si="92"/>
        <v>0</v>
      </c>
      <c r="L169" s="35" t="s">
        <v>143</v>
      </c>
      <c r="M169" s="37">
        <v>591</v>
      </c>
      <c r="N169" s="130">
        <v>0</v>
      </c>
      <c r="O169" s="131">
        <v>0</v>
      </c>
      <c r="P169" s="131">
        <v>0</v>
      </c>
      <c r="Q169" s="131">
        <v>0</v>
      </c>
      <c r="R169" s="131">
        <v>0</v>
      </c>
      <c r="S169" s="131">
        <v>0</v>
      </c>
      <c r="T169" s="131">
        <v>0</v>
      </c>
      <c r="U169" s="131">
        <v>0</v>
      </c>
      <c r="V169" s="131">
        <v>0</v>
      </c>
      <c r="W169" s="131">
        <v>0</v>
      </c>
      <c r="X169" s="131">
        <v>0</v>
      </c>
      <c r="Y169" s="131">
        <v>0</v>
      </c>
    </row>
    <row r="170" spans="4:25" ht="17.25" customHeight="1" x14ac:dyDescent="0.25">
      <c r="D170" s="32" t="s">
        <v>26</v>
      </c>
      <c r="E170" s="32" t="s">
        <v>211</v>
      </c>
      <c r="F170" s="33" t="s">
        <v>150</v>
      </c>
      <c r="G170" s="34" t="s">
        <v>120</v>
      </c>
      <c r="H170" s="32">
        <v>210</v>
      </c>
      <c r="I170" s="35" t="s">
        <v>152</v>
      </c>
      <c r="J170" s="35" t="s">
        <v>35</v>
      </c>
      <c r="K170" s="36">
        <f t="shared" si="92"/>
        <v>0</v>
      </c>
      <c r="L170" s="35" t="s">
        <v>144</v>
      </c>
      <c r="M170" s="37">
        <v>469</v>
      </c>
      <c r="N170" s="130">
        <v>0</v>
      </c>
      <c r="O170" s="131">
        <v>0</v>
      </c>
      <c r="P170" s="131">
        <v>0</v>
      </c>
      <c r="Q170" s="131">
        <v>0</v>
      </c>
      <c r="R170" s="131">
        <v>0</v>
      </c>
      <c r="S170" s="131">
        <v>0</v>
      </c>
      <c r="T170" s="131">
        <v>0</v>
      </c>
      <c r="U170" s="131">
        <v>0</v>
      </c>
      <c r="V170" s="131">
        <v>0</v>
      </c>
      <c r="W170" s="131">
        <v>0</v>
      </c>
      <c r="X170" s="131">
        <v>0</v>
      </c>
      <c r="Y170" s="131">
        <v>0</v>
      </c>
    </row>
    <row r="171" spans="4:25" ht="17.25" customHeight="1" x14ac:dyDescent="0.25">
      <c r="D171" s="32" t="s">
        <v>26</v>
      </c>
      <c r="E171" s="32" t="s">
        <v>211</v>
      </c>
      <c r="F171" s="33" t="s">
        <v>150</v>
      </c>
      <c r="G171" s="34" t="s">
        <v>120</v>
      </c>
      <c r="H171" s="32">
        <v>210</v>
      </c>
      <c r="I171" s="35" t="s">
        <v>152</v>
      </c>
      <c r="J171" s="35" t="s">
        <v>35</v>
      </c>
      <c r="K171" s="36">
        <f t="shared" si="92"/>
        <v>0</v>
      </c>
      <c r="L171" s="35" t="s">
        <v>145</v>
      </c>
      <c r="M171" s="37">
        <v>409</v>
      </c>
      <c r="N171" s="130">
        <v>0</v>
      </c>
      <c r="O171" s="131">
        <v>0</v>
      </c>
      <c r="P171" s="131">
        <v>0</v>
      </c>
      <c r="Q171" s="131">
        <v>0</v>
      </c>
      <c r="R171" s="131">
        <v>0</v>
      </c>
      <c r="S171" s="131">
        <v>0</v>
      </c>
      <c r="T171" s="131">
        <v>0</v>
      </c>
      <c r="U171" s="131">
        <v>0</v>
      </c>
      <c r="V171" s="131">
        <v>0</v>
      </c>
      <c r="W171" s="131">
        <v>0</v>
      </c>
      <c r="X171" s="131">
        <v>0</v>
      </c>
      <c r="Y171" s="131">
        <v>0</v>
      </c>
    </row>
    <row r="172" spans="4:25" ht="17.25" customHeight="1" x14ac:dyDescent="0.25">
      <c r="D172" s="23" t="s">
        <v>26</v>
      </c>
      <c r="E172" s="23" t="s">
        <v>211</v>
      </c>
      <c r="F172" s="24" t="s">
        <v>150</v>
      </c>
      <c r="G172" s="25" t="s">
        <v>120</v>
      </c>
      <c r="H172" s="23">
        <v>210</v>
      </c>
      <c r="I172" s="26" t="s">
        <v>153</v>
      </c>
      <c r="J172" s="26" t="s">
        <v>34</v>
      </c>
      <c r="K172" s="27">
        <f t="shared" si="92"/>
        <v>0.64273546846199714</v>
      </c>
      <c r="L172" s="28" t="s">
        <v>28</v>
      </c>
      <c r="M172" s="29" t="s">
        <v>28</v>
      </c>
      <c r="N172" s="30">
        <v>0.33672506956340337</v>
      </c>
      <c r="O172" s="31">
        <v>0.55334698373909763</v>
      </c>
      <c r="P172" s="31">
        <v>0.6274167698804709</v>
      </c>
      <c r="Q172" s="31">
        <v>0.74501728004445489</v>
      </c>
      <c r="R172" s="31">
        <v>0.68768171314772331</v>
      </c>
      <c r="S172" s="31">
        <v>0.4973884347264837</v>
      </c>
      <c r="T172" s="31">
        <v>0.48257743261260022</v>
      </c>
      <c r="U172" s="31">
        <v>0.84719173716955265</v>
      </c>
      <c r="V172" s="31">
        <v>0.77406637723410088</v>
      </c>
      <c r="W172" s="31">
        <v>0.61408885172967542</v>
      </c>
      <c r="X172" s="31">
        <v>0.76004785023086285</v>
      </c>
      <c r="Y172" s="31">
        <v>0.78727712146553819</v>
      </c>
    </row>
    <row r="173" spans="4:25" ht="17.25" customHeight="1" x14ac:dyDescent="0.25">
      <c r="D173" s="32" t="s">
        <v>26</v>
      </c>
      <c r="E173" s="32" t="s">
        <v>211</v>
      </c>
      <c r="F173" s="33" t="s">
        <v>150</v>
      </c>
      <c r="G173" s="34" t="s">
        <v>120</v>
      </c>
      <c r="H173" s="32">
        <v>210</v>
      </c>
      <c r="I173" s="35" t="s">
        <v>153</v>
      </c>
      <c r="J173" s="35" t="s">
        <v>35</v>
      </c>
      <c r="K173" s="36">
        <f t="shared" si="92"/>
        <v>0.64273546846199714</v>
      </c>
      <c r="L173" s="35" t="s">
        <v>54</v>
      </c>
      <c r="M173" s="37">
        <v>2.5</v>
      </c>
      <c r="N173" s="40">
        <f>N172</f>
        <v>0.33672506956340337</v>
      </c>
      <c r="O173" s="41">
        <f t="shared" ref="O173:Y173" si="121">O172</f>
        <v>0.55334698373909763</v>
      </c>
      <c r="P173" s="41">
        <f t="shared" si="121"/>
        <v>0.6274167698804709</v>
      </c>
      <c r="Q173" s="41">
        <f t="shared" si="121"/>
        <v>0.74501728004445489</v>
      </c>
      <c r="R173" s="41">
        <f t="shared" si="121"/>
        <v>0.68768171314772331</v>
      </c>
      <c r="S173" s="41">
        <f t="shared" si="121"/>
        <v>0.4973884347264837</v>
      </c>
      <c r="T173" s="41">
        <f t="shared" si="121"/>
        <v>0.48257743261260022</v>
      </c>
      <c r="U173" s="41">
        <f t="shared" si="121"/>
        <v>0.84719173716955265</v>
      </c>
      <c r="V173" s="41">
        <f t="shared" si="121"/>
        <v>0.77406637723410088</v>
      </c>
      <c r="W173" s="41">
        <f t="shared" si="121"/>
        <v>0.61408885172967542</v>
      </c>
      <c r="X173" s="41">
        <f t="shared" si="121"/>
        <v>0.76004785023086285</v>
      </c>
      <c r="Y173" s="41">
        <f t="shared" si="121"/>
        <v>0.78727712146553819</v>
      </c>
    </row>
    <row r="174" spans="4:25" ht="17.25" customHeight="1" x14ac:dyDescent="0.25">
      <c r="D174" s="32" t="s">
        <v>26</v>
      </c>
      <c r="E174" s="32" t="s">
        <v>211</v>
      </c>
      <c r="F174" s="33" t="s">
        <v>150</v>
      </c>
      <c r="G174" s="34" t="s">
        <v>120</v>
      </c>
      <c r="H174" s="32">
        <v>210</v>
      </c>
      <c r="I174" s="35" t="s">
        <v>153</v>
      </c>
      <c r="J174" s="35" t="s">
        <v>35</v>
      </c>
      <c r="K174" s="36">
        <f t="shared" si="92"/>
        <v>0.40606880179533028</v>
      </c>
      <c r="L174" s="35" t="s">
        <v>135</v>
      </c>
      <c r="M174" s="37">
        <v>0.9</v>
      </c>
      <c r="N174" s="87">
        <f>N172-N175</f>
        <v>6.672506956340335E-2</v>
      </c>
      <c r="O174" s="88">
        <f t="shared" ref="O174:Y174" si="122">O172-O175</f>
        <v>0.17334698373909763</v>
      </c>
      <c r="P174" s="88">
        <f t="shared" si="122"/>
        <v>0.25741676988047091</v>
      </c>
      <c r="Q174" s="88">
        <f t="shared" si="122"/>
        <v>0.37501728004445489</v>
      </c>
      <c r="R174" s="88">
        <f t="shared" si="122"/>
        <v>0.48768171314772329</v>
      </c>
      <c r="S174" s="88">
        <f t="shared" si="122"/>
        <v>0.39738843472648366</v>
      </c>
      <c r="T174" s="88">
        <f t="shared" si="122"/>
        <v>0.43257743261260023</v>
      </c>
      <c r="U174" s="88">
        <f t="shared" si="122"/>
        <v>0.76719173716955269</v>
      </c>
      <c r="V174" s="88">
        <f t="shared" si="122"/>
        <v>0.70406637723410093</v>
      </c>
      <c r="W174" s="88">
        <f t="shared" si="122"/>
        <v>0.43408885172967543</v>
      </c>
      <c r="X174" s="88">
        <f t="shared" si="122"/>
        <v>0.46004785023086286</v>
      </c>
      <c r="Y174" s="88">
        <f t="shared" si="122"/>
        <v>0.31727712146553821</v>
      </c>
    </row>
    <row r="175" spans="4:25" ht="17.25" customHeight="1" x14ac:dyDescent="0.25">
      <c r="D175" s="32" t="s">
        <v>26</v>
      </c>
      <c r="E175" s="32" t="s">
        <v>211</v>
      </c>
      <c r="F175" s="33" t="s">
        <v>150</v>
      </c>
      <c r="G175" s="34" t="s">
        <v>120</v>
      </c>
      <c r="H175" s="32">
        <v>210</v>
      </c>
      <c r="I175" s="35" t="s">
        <v>153</v>
      </c>
      <c r="J175" s="35" t="s">
        <v>35</v>
      </c>
      <c r="K175" s="36">
        <f t="shared" si="92"/>
        <v>0.23666666666666666</v>
      </c>
      <c r="L175" s="35" t="s">
        <v>136</v>
      </c>
      <c r="M175" s="37">
        <v>0.11</v>
      </c>
      <c r="N175" s="87">
        <f t="shared" ref="N175:Y175" si="123">ROUND(N43/N40*N172,2)</f>
        <v>0.27</v>
      </c>
      <c r="O175" s="88">
        <f t="shared" si="123"/>
        <v>0.38</v>
      </c>
      <c r="P175" s="88">
        <f t="shared" si="123"/>
        <v>0.37</v>
      </c>
      <c r="Q175" s="88">
        <f t="shared" si="123"/>
        <v>0.37</v>
      </c>
      <c r="R175" s="88">
        <f t="shared" si="123"/>
        <v>0.2</v>
      </c>
      <c r="S175" s="88">
        <f t="shared" si="123"/>
        <v>0.1</v>
      </c>
      <c r="T175" s="88">
        <f t="shared" si="123"/>
        <v>0.05</v>
      </c>
      <c r="U175" s="88">
        <f t="shared" si="123"/>
        <v>0.08</v>
      </c>
      <c r="V175" s="88">
        <f t="shared" si="123"/>
        <v>7.0000000000000007E-2</v>
      </c>
      <c r="W175" s="88">
        <f t="shared" si="123"/>
        <v>0.18</v>
      </c>
      <c r="X175" s="88">
        <f t="shared" si="123"/>
        <v>0.3</v>
      </c>
      <c r="Y175" s="88">
        <f t="shared" si="123"/>
        <v>0.47</v>
      </c>
    </row>
    <row r="176" spans="4:25" ht="17.25" customHeight="1" x14ac:dyDescent="0.25">
      <c r="D176" s="32" t="s">
        <v>26</v>
      </c>
      <c r="E176" s="32" t="s">
        <v>211</v>
      </c>
      <c r="F176" s="33" t="s">
        <v>150</v>
      </c>
      <c r="G176" s="34" t="s">
        <v>120</v>
      </c>
      <c r="H176" s="32">
        <v>210</v>
      </c>
      <c r="I176" s="35" t="s">
        <v>153</v>
      </c>
      <c r="J176" s="35" t="s">
        <v>35</v>
      </c>
      <c r="K176" s="36">
        <f t="shared" si="92"/>
        <v>0.34</v>
      </c>
      <c r="L176" s="91" t="s">
        <v>140</v>
      </c>
      <c r="M176" s="92">
        <v>540</v>
      </c>
      <c r="N176" s="128">
        <f t="shared" ref="N176:Y176" si="124">ROUND(N172*53%,2)</f>
        <v>0.18</v>
      </c>
      <c r="O176" s="129">
        <f t="shared" si="124"/>
        <v>0.28999999999999998</v>
      </c>
      <c r="P176" s="129">
        <f t="shared" si="124"/>
        <v>0.33</v>
      </c>
      <c r="Q176" s="129">
        <f t="shared" si="124"/>
        <v>0.39</v>
      </c>
      <c r="R176" s="129">
        <f t="shared" si="124"/>
        <v>0.36</v>
      </c>
      <c r="S176" s="129">
        <f t="shared" si="124"/>
        <v>0.26</v>
      </c>
      <c r="T176" s="129">
        <f t="shared" si="124"/>
        <v>0.26</v>
      </c>
      <c r="U176" s="129">
        <f t="shared" si="124"/>
        <v>0.45</v>
      </c>
      <c r="V176" s="129">
        <f t="shared" si="124"/>
        <v>0.41</v>
      </c>
      <c r="W176" s="129">
        <f t="shared" si="124"/>
        <v>0.33</v>
      </c>
      <c r="X176" s="129">
        <f t="shared" si="124"/>
        <v>0.4</v>
      </c>
      <c r="Y176" s="129">
        <f t="shared" si="124"/>
        <v>0.42</v>
      </c>
    </row>
    <row r="177" spans="4:25" ht="17.25" customHeight="1" x14ac:dyDescent="0.25">
      <c r="D177" s="32" t="s">
        <v>26</v>
      </c>
      <c r="E177" s="32" t="s">
        <v>211</v>
      </c>
      <c r="F177" s="33" t="s">
        <v>150</v>
      </c>
      <c r="G177" s="34" t="s">
        <v>120</v>
      </c>
      <c r="H177" s="32">
        <v>210</v>
      </c>
      <c r="I177" s="35" t="s">
        <v>153</v>
      </c>
      <c r="J177" s="35" t="s">
        <v>35</v>
      </c>
      <c r="K177" s="36">
        <f t="shared" si="92"/>
        <v>0.20583333333333331</v>
      </c>
      <c r="L177" s="91" t="s">
        <v>141</v>
      </c>
      <c r="M177" s="92">
        <v>402</v>
      </c>
      <c r="N177" s="128">
        <f t="shared" ref="N177:Y177" si="125">ROUND(N172*32%,2)</f>
        <v>0.11</v>
      </c>
      <c r="O177" s="129">
        <f t="shared" si="125"/>
        <v>0.18</v>
      </c>
      <c r="P177" s="129">
        <f t="shared" si="125"/>
        <v>0.2</v>
      </c>
      <c r="Q177" s="129">
        <f t="shared" si="125"/>
        <v>0.24</v>
      </c>
      <c r="R177" s="129">
        <f t="shared" si="125"/>
        <v>0.22</v>
      </c>
      <c r="S177" s="129">
        <f t="shared" si="125"/>
        <v>0.16</v>
      </c>
      <c r="T177" s="129">
        <f t="shared" si="125"/>
        <v>0.15</v>
      </c>
      <c r="U177" s="129">
        <f t="shared" si="125"/>
        <v>0.27</v>
      </c>
      <c r="V177" s="129">
        <f t="shared" si="125"/>
        <v>0.25</v>
      </c>
      <c r="W177" s="129">
        <f t="shared" si="125"/>
        <v>0.2</v>
      </c>
      <c r="X177" s="129">
        <f t="shared" si="125"/>
        <v>0.24</v>
      </c>
      <c r="Y177" s="129">
        <f t="shared" si="125"/>
        <v>0.25</v>
      </c>
    </row>
    <row r="178" spans="4:25" ht="17.25" customHeight="1" x14ac:dyDescent="0.25">
      <c r="D178" s="32" t="s">
        <v>26</v>
      </c>
      <c r="E178" s="32" t="s">
        <v>211</v>
      </c>
      <c r="F178" s="33" t="s">
        <v>150</v>
      </c>
      <c r="G178" s="34" t="s">
        <v>120</v>
      </c>
      <c r="H178" s="32">
        <v>210</v>
      </c>
      <c r="I178" s="35" t="s">
        <v>153</v>
      </c>
      <c r="J178" s="35" t="s">
        <v>35</v>
      </c>
      <c r="K178" s="36">
        <f t="shared" si="92"/>
        <v>9.6902135128663677E-2</v>
      </c>
      <c r="L178" s="91" t="s">
        <v>142</v>
      </c>
      <c r="M178" s="92">
        <v>301</v>
      </c>
      <c r="N178" s="128">
        <f>N172-SUM(N176:N177)</f>
        <v>4.6725069563403387E-2</v>
      </c>
      <c r="O178" s="129">
        <f t="shared" ref="O178:Y178" si="126">O172-SUM(O176:O177)</f>
        <v>8.3346983739097658E-2</v>
      </c>
      <c r="P178" s="129">
        <f t="shared" si="126"/>
        <v>9.7416769880470877E-2</v>
      </c>
      <c r="Q178" s="129">
        <f t="shared" si="126"/>
        <v>0.11501728004445488</v>
      </c>
      <c r="R178" s="129">
        <f t="shared" si="126"/>
        <v>0.10768171314772335</v>
      </c>
      <c r="S178" s="129">
        <f t="shared" si="126"/>
        <v>7.7388434726483657E-2</v>
      </c>
      <c r="T178" s="129">
        <f t="shared" si="126"/>
        <v>7.257743261260019E-2</v>
      </c>
      <c r="U178" s="129">
        <f t="shared" si="126"/>
        <v>0.12719173716955268</v>
      </c>
      <c r="V178" s="129">
        <f t="shared" si="126"/>
        <v>0.11406637723410096</v>
      </c>
      <c r="W178" s="129">
        <f t="shared" si="126"/>
        <v>8.4088851729675396E-2</v>
      </c>
      <c r="X178" s="129">
        <f t="shared" si="126"/>
        <v>0.12004785023086284</v>
      </c>
      <c r="Y178" s="129">
        <f t="shared" si="126"/>
        <v>0.11727712146553826</v>
      </c>
    </row>
    <row r="179" spans="4:25" ht="17.25" customHeight="1" x14ac:dyDescent="0.25">
      <c r="D179" s="32" t="s">
        <v>26</v>
      </c>
      <c r="E179" s="32" t="s">
        <v>211</v>
      </c>
      <c r="F179" s="33" t="s">
        <v>150</v>
      </c>
      <c r="G179" s="34" t="s">
        <v>120</v>
      </c>
      <c r="H179" s="32">
        <v>210</v>
      </c>
      <c r="I179" s="35" t="s">
        <v>153</v>
      </c>
      <c r="J179" s="35" t="s">
        <v>35</v>
      </c>
      <c r="K179" s="36">
        <f t="shared" si="92"/>
        <v>0</v>
      </c>
      <c r="L179" s="35" t="s">
        <v>143</v>
      </c>
      <c r="M179" s="37">
        <v>591</v>
      </c>
      <c r="N179" s="130">
        <v>0</v>
      </c>
      <c r="O179" s="131">
        <v>0</v>
      </c>
      <c r="P179" s="131">
        <v>0</v>
      </c>
      <c r="Q179" s="131">
        <v>0</v>
      </c>
      <c r="R179" s="131">
        <v>0</v>
      </c>
      <c r="S179" s="131">
        <v>0</v>
      </c>
      <c r="T179" s="131">
        <v>0</v>
      </c>
      <c r="U179" s="131">
        <v>0</v>
      </c>
      <c r="V179" s="131">
        <v>0</v>
      </c>
      <c r="W179" s="131">
        <v>0</v>
      </c>
      <c r="X179" s="131">
        <v>0</v>
      </c>
      <c r="Y179" s="131">
        <v>0</v>
      </c>
    </row>
    <row r="180" spans="4:25" ht="17.25" customHeight="1" x14ac:dyDescent="0.25">
      <c r="D180" s="32" t="s">
        <v>26</v>
      </c>
      <c r="E180" s="32" t="s">
        <v>211</v>
      </c>
      <c r="F180" s="33" t="s">
        <v>150</v>
      </c>
      <c r="G180" s="34" t="s">
        <v>120</v>
      </c>
      <c r="H180" s="32">
        <v>210</v>
      </c>
      <c r="I180" s="35" t="s">
        <v>153</v>
      </c>
      <c r="J180" s="35" t="s">
        <v>35</v>
      </c>
      <c r="K180" s="36">
        <f t="shared" si="92"/>
        <v>0</v>
      </c>
      <c r="L180" s="35" t="s">
        <v>144</v>
      </c>
      <c r="M180" s="37">
        <v>469</v>
      </c>
      <c r="N180" s="130">
        <v>0</v>
      </c>
      <c r="O180" s="131">
        <v>0</v>
      </c>
      <c r="P180" s="131">
        <v>0</v>
      </c>
      <c r="Q180" s="131">
        <v>0</v>
      </c>
      <c r="R180" s="131">
        <v>0</v>
      </c>
      <c r="S180" s="131">
        <v>0</v>
      </c>
      <c r="T180" s="131">
        <v>0</v>
      </c>
      <c r="U180" s="131">
        <v>0</v>
      </c>
      <c r="V180" s="131">
        <v>0</v>
      </c>
      <c r="W180" s="131">
        <v>0</v>
      </c>
      <c r="X180" s="131">
        <v>0</v>
      </c>
      <c r="Y180" s="131">
        <v>0</v>
      </c>
    </row>
    <row r="181" spans="4:25" ht="17.25" customHeight="1" x14ac:dyDescent="0.25">
      <c r="D181" s="32" t="s">
        <v>26</v>
      </c>
      <c r="E181" s="32" t="s">
        <v>211</v>
      </c>
      <c r="F181" s="33" t="s">
        <v>150</v>
      </c>
      <c r="G181" s="34" t="s">
        <v>120</v>
      </c>
      <c r="H181" s="32">
        <v>210</v>
      </c>
      <c r="I181" s="35" t="s">
        <v>153</v>
      </c>
      <c r="J181" s="35" t="s">
        <v>35</v>
      </c>
      <c r="K181" s="36">
        <f t="shared" si="92"/>
        <v>0</v>
      </c>
      <c r="L181" s="35" t="s">
        <v>145</v>
      </c>
      <c r="M181" s="37">
        <v>409</v>
      </c>
      <c r="N181" s="130">
        <v>0</v>
      </c>
      <c r="O181" s="131">
        <v>0</v>
      </c>
      <c r="P181" s="131">
        <v>0</v>
      </c>
      <c r="Q181" s="131">
        <v>0</v>
      </c>
      <c r="R181" s="131">
        <v>0</v>
      </c>
      <c r="S181" s="131">
        <v>0</v>
      </c>
      <c r="T181" s="131">
        <v>0</v>
      </c>
      <c r="U181" s="131">
        <v>0</v>
      </c>
      <c r="V181" s="131">
        <v>0</v>
      </c>
      <c r="W181" s="131">
        <v>0</v>
      </c>
      <c r="X181" s="131">
        <v>0</v>
      </c>
      <c r="Y181" s="131">
        <v>0</v>
      </c>
    </row>
    <row r="182" spans="4:25" ht="17.25" customHeight="1" x14ac:dyDescent="0.25">
      <c r="D182" s="23" t="s">
        <v>26</v>
      </c>
      <c r="E182" s="23" t="s">
        <v>211</v>
      </c>
      <c r="F182" s="24" t="s">
        <v>154</v>
      </c>
      <c r="G182" s="25" t="s">
        <v>120</v>
      </c>
      <c r="H182" s="23">
        <v>290</v>
      </c>
      <c r="I182" s="26" t="s">
        <v>155</v>
      </c>
      <c r="J182" s="26" t="s">
        <v>34</v>
      </c>
      <c r="K182" s="27">
        <f t="shared" si="92"/>
        <v>7.5000000000000011E-2</v>
      </c>
      <c r="L182" s="28" t="s">
        <v>28</v>
      </c>
      <c r="M182" s="29" t="s">
        <v>28</v>
      </c>
      <c r="N182" s="30">
        <v>0.05</v>
      </c>
      <c r="O182" s="31">
        <v>0.05</v>
      </c>
      <c r="P182" s="31">
        <v>0.05</v>
      </c>
      <c r="Q182" s="31">
        <v>0.05</v>
      </c>
      <c r="R182" s="31">
        <v>0.06</v>
      </c>
      <c r="S182" s="31">
        <v>7.0000000000000007E-2</v>
      </c>
      <c r="T182" s="31">
        <v>0.11</v>
      </c>
      <c r="U182" s="31">
        <v>0.18</v>
      </c>
      <c r="V182" s="31">
        <v>0.11</v>
      </c>
      <c r="W182" s="31">
        <v>7.0000000000000007E-2</v>
      </c>
      <c r="X182" s="31">
        <v>0.05</v>
      </c>
      <c r="Y182" s="31">
        <v>0.05</v>
      </c>
    </row>
    <row r="183" spans="4:25" ht="17.25" customHeight="1" x14ac:dyDescent="0.25">
      <c r="D183" s="32" t="s">
        <v>26</v>
      </c>
      <c r="E183" s="32" t="s">
        <v>211</v>
      </c>
      <c r="F183" s="33" t="s">
        <v>154</v>
      </c>
      <c r="G183" s="34" t="s">
        <v>120</v>
      </c>
      <c r="H183" s="32">
        <v>290</v>
      </c>
      <c r="I183" s="35" t="s">
        <v>155</v>
      </c>
      <c r="J183" s="35" t="s">
        <v>35</v>
      </c>
      <c r="K183" s="36">
        <f t="shared" si="92"/>
        <v>5.5833333333333346E-2</v>
      </c>
      <c r="L183" s="35" t="s">
        <v>156</v>
      </c>
      <c r="M183" s="37">
        <v>0.12</v>
      </c>
      <c r="N183" s="44">
        <f>ROUND(N182*0.7,2)</f>
        <v>0.04</v>
      </c>
      <c r="O183" s="39">
        <f t="shared" ref="O183:Y183" si="127">ROUND(O182*0.7,2)</f>
        <v>0.04</v>
      </c>
      <c r="P183" s="39">
        <f t="shared" si="127"/>
        <v>0.04</v>
      </c>
      <c r="Q183" s="39">
        <f t="shared" si="127"/>
        <v>0.04</v>
      </c>
      <c r="R183" s="39">
        <f t="shared" si="127"/>
        <v>0.04</v>
      </c>
      <c r="S183" s="39">
        <f t="shared" si="127"/>
        <v>0.05</v>
      </c>
      <c r="T183" s="39">
        <f t="shared" si="127"/>
        <v>0.08</v>
      </c>
      <c r="U183" s="39">
        <f t="shared" si="127"/>
        <v>0.13</v>
      </c>
      <c r="V183" s="39">
        <f t="shared" si="127"/>
        <v>0.08</v>
      </c>
      <c r="W183" s="39">
        <f t="shared" si="127"/>
        <v>0.05</v>
      </c>
      <c r="X183" s="39">
        <f t="shared" si="127"/>
        <v>0.04</v>
      </c>
      <c r="Y183" s="39">
        <f t="shared" si="127"/>
        <v>0.04</v>
      </c>
    </row>
    <row r="184" spans="4:25" ht="17.25" customHeight="1" x14ac:dyDescent="0.25">
      <c r="D184" s="32" t="s">
        <v>26</v>
      </c>
      <c r="E184" s="32" t="s">
        <v>211</v>
      </c>
      <c r="F184" s="33" t="s">
        <v>154</v>
      </c>
      <c r="G184" s="34" t="s">
        <v>120</v>
      </c>
      <c r="H184" s="32">
        <v>290</v>
      </c>
      <c r="I184" s="35" t="s">
        <v>155</v>
      </c>
      <c r="J184" s="35" t="s">
        <v>35</v>
      </c>
      <c r="K184" s="36">
        <f t="shared" si="92"/>
        <v>1.9166666666666669E-2</v>
      </c>
      <c r="L184" s="35" t="s">
        <v>157</v>
      </c>
      <c r="M184" s="37">
        <v>0.75</v>
      </c>
      <c r="N184" s="44">
        <f>N182-N183</f>
        <v>1.0000000000000002E-2</v>
      </c>
      <c r="O184" s="39">
        <f t="shared" ref="O184:Y184" si="128">O182-O183</f>
        <v>1.0000000000000002E-2</v>
      </c>
      <c r="P184" s="39">
        <f t="shared" si="128"/>
        <v>1.0000000000000002E-2</v>
      </c>
      <c r="Q184" s="39">
        <f t="shared" si="128"/>
        <v>1.0000000000000002E-2</v>
      </c>
      <c r="R184" s="39">
        <f t="shared" si="128"/>
        <v>1.9999999999999997E-2</v>
      </c>
      <c r="S184" s="39">
        <f t="shared" si="128"/>
        <v>2.0000000000000004E-2</v>
      </c>
      <c r="T184" s="39">
        <f t="shared" si="128"/>
        <v>0.03</v>
      </c>
      <c r="U184" s="39">
        <f t="shared" si="128"/>
        <v>4.9999999999999989E-2</v>
      </c>
      <c r="V184" s="39">
        <f t="shared" si="128"/>
        <v>0.03</v>
      </c>
      <c r="W184" s="39">
        <f t="shared" si="128"/>
        <v>2.0000000000000004E-2</v>
      </c>
      <c r="X184" s="39">
        <f t="shared" si="128"/>
        <v>1.0000000000000002E-2</v>
      </c>
      <c r="Y184" s="39">
        <f t="shared" si="128"/>
        <v>1.0000000000000002E-2</v>
      </c>
    </row>
    <row r="185" spans="4:25" ht="17.25" customHeight="1" x14ac:dyDescent="0.25">
      <c r="D185" s="32" t="s">
        <v>26</v>
      </c>
      <c r="E185" s="32" t="s">
        <v>211</v>
      </c>
      <c r="F185" s="33" t="s">
        <v>154</v>
      </c>
      <c r="G185" s="34" t="s">
        <v>120</v>
      </c>
      <c r="H185" s="32">
        <v>290</v>
      </c>
      <c r="I185" s="35" t="s">
        <v>155</v>
      </c>
      <c r="J185" s="35" t="s">
        <v>35</v>
      </c>
      <c r="K185" s="36">
        <f t="shared" si="92"/>
        <v>7.5000000000000011E-2</v>
      </c>
      <c r="L185" s="35" t="s">
        <v>55</v>
      </c>
      <c r="M185" s="37">
        <f>ROUND(30%*15,1)</f>
        <v>4.5</v>
      </c>
      <c r="N185" s="44">
        <f>SUM(N183:N184)</f>
        <v>0.05</v>
      </c>
      <c r="O185" s="39">
        <f t="shared" ref="O185:Y185" si="129">SUM(O183:O184)</f>
        <v>0.05</v>
      </c>
      <c r="P185" s="39">
        <f t="shared" si="129"/>
        <v>0.05</v>
      </c>
      <c r="Q185" s="39">
        <f t="shared" si="129"/>
        <v>0.05</v>
      </c>
      <c r="R185" s="39">
        <f t="shared" si="129"/>
        <v>0.06</v>
      </c>
      <c r="S185" s="39">
        <f t="shared" si="129"/>
        <v>7.0000000000000007E-2</v>
      </c>
      <c r="T185" s="39">
        <f t="shared" si="129"/>
        <v>0.11</v>
      </c>
      <c r="U185" s="39">
        <f t="shared" si="129"/>
        <v>0.18</v>
      </c>
      <c r="V185" s="39">
        <f t="shared" si="129"/>
        <v>0.11</v>
      </c>
      <c r="W185" s="39">
        <f t="shared" si="129"/>
        <v>7.0000000000000007E-2</v>
      </c>
      <c r="X185" s="39">
        <f t="shared" si="129"/>
        <v>0.05</v>
      </c>
      <c r="Y185" s="39">
        <f t="shared" si="129"/>
        <v>0.05</v>
      </c>
    </row>
    <row r="186" spans="4:25" ht="17.25" customHeight="1" x14ac:dyDescent="0.25">
      <c r="D186" s="23" t="s">
        <v>26</v>
      </c>
      <c r="E186" s="23" t="s">
        <v>211</v>
      </c>
      <c r="F186" s="24" t="s">
        <v>154</v>
      </c>
      <c r="G186" s="25" t="s">
        <v>120</v>
      </c>
      <c r="H186" s="23">
        <v>290</v>
      </c>
      <c r="I186" s="26" t="s">
        <v>158</v>
      </c>
      <c r="J186" s="26" t="s">
        <v>34</v>
      </c>
      <c r="K186" s="27">
        <f t="shared" si="92"/>
        <v>7.5000000000000011E-2</v>
      </c>
      <c r="L186" s="28" t="s">
        <v>28</v>
      </c>
      <c r="M186" s="29" t="s">
        <v>28</v>
      </c>
      <c r="N186" s="30">
        <v>0.05</v>
      </c>
      <c r="O186" s="31">
        <v>0.05</v>
      </c>
      <c r="P186" s="31">
        <v>0.05</v>
      </c>
      <c r="Q186" s="31">
        <v>0.05</v>
      </c>
      <c r="R186" s="31">
        <v>0.06</v>
      </c>
      <c r="S186" s="31">
        <v>7.0000000000000007E-2</v>
      </c>
      <c r="T186" s="31">
        <v>0.11</v>
      </c>
      <c r="U186" s="31">
        <v>0.18</v>
      </c>
      <c r="V186" s="31">
        <v>0.11</v>
      </c>
      <c r="W186" s="31">
        <v>7.0000000000000007E-2</v>
      </c>
      <c r="X186" s="31">
        <v>0.05</v>
      </c>
      <c r="Y186" s="31">
        <v>0.05</v>
      </c>
    </row>
    <row r="187" spans="4:25" ht="17.25" customHeight="1" x14ac:dyDescent="0.25">
      <c r="D187" s="32" t="s">
        <v>26</v>
      </c>
      <c r="E187" s="32" t="s">
        <v>211</v>
      </c>
      <c r="F187" s="33" t="s">
        <v>154</v>
      </c>
      <c r="G187" s="34" t="s">
        <v>120</v>
      </c>
      <c r="H187" s="32">
        <v>290</v>
      </c>
      <c r="I187" s="35" t="s">
        <v>158</v>
      </c>
      <c r="J187" s="35" t="s">
        <v>35</v>
      </c>
      <c r="K187" s="36">
        <f t="shared" si="92"/>
        <v>5.5833333333333346E-2</v>
      </c>
      <c r="L187" s="35" t="s">
        <v>156</v>
      </c>
      <c r="M187" s="37">
        <v>0.12</v>
      </c>
      <c r="N187" s="44">
        <f>ROUND(N186*0.7,2)</f>
        <v>0.04</v>
      </c>
      <c r="O187" s="39">
        <f t="shared" ref="O187:Y187" si="130">ROUND(O186*0.7,2)</f>
        <v>0.04</v>
      </c>
      <c r="P187" s="39">
        <f t="shared" si="130"/>
        <v>0.04</v>
      </c>
      <c r="Q187" s="39">
        <f t="shared" si="130"/>
        <v>0.04</v>
      </c>
      <c r="R187" s="39">
        <f t="shared" si="130"/>
        <v>0.04</v>
      </c>
      <c r="S187" s="39">
        <f t="shared" si="130"/>
        <v>0.05</v>
      </c>
      <c r="T187" s="39">
        <f t="shared" si="130"/>
        <v>0.08</v>
      </c>
      <c r="U187" s="39">
        <f t="shared" si="130"/>
        <v>0.13</v>
      </c>
      <c r="V187" s="39">
        <f t="shared" si="130"/>
        <v>0.08</v>
      </c>
      <c r="W187" s="39">
        <f t="shared" si="130"/>
        <v>0.05</v>
      </c>
      <c r="X187" s="39">
        <f t="shared" si="130"/>
        <v>0.04</v>
      </c>
      <c r="Y187" s="39">
        <f t="shared" si="130"/>
        <v>0.04</v>
      </c>
    </row>
    <row r="188" spans="4:25" ht="17.25" customHeight="1" x14ac:dyDescent="0.25">
      <c r="D188" s="32" t="s">
        <v>26</v>
      </c>
      <c r="E188" s="32" t="s">
        <v>211</v>
      </c>
      <c r="F188" s="33" t="s">
        <v>154</v>
      </c>
      <c r="G188" s="34" t="s">
        <v>120</v>
      </c>
      <c r="H188" s="32">
        <v>290</v>
      </c>
      <c r="I188" s="35" t="s">
        <v>158</v>
      </c>
      <c r="J188" s="35" t="s">
        <v>35</v>
      </c>
      <c r="K188" s="36">
        <f t="shared" si="92"/>
        <v>1.9166666666666669E-2</v>
      </c>
      <c r="L188" s="35" t="s">
        <v>157</v>
      </c>
      <c r="M188" s="37">
        <v>0.75</v>
      </c>
      <c r="N188" s="44">
        <f>N186-N187</f>
        <v>1.0000000000000002E-2</v>
      </c>
      <c r="O188" s="39">
        <f t="shared" ref="O188:Y188" si="131">O186-O187</f>
        <v>1.0000000000000002E-2</v>
      </c>
      <c r="P188" s="39">
        <f t="shared" si="131"/>
        <v>1.0000000000000002E-2</v>
      </c>
      <c r="Q188" s="39">
        <f t="shared" si="131"/>
        <v>1.0000000000000002E-2</v>
      </c>
      <c r="R188" s="39">
        <f t="shared" si="131"/>
        <v>1.9999999999999997E-2</v>
      </c>
      <c r="S188" s="39">
        <f t="shared" si="131"/>
        <v>2.0000000000000004E-2</v>
      </c>
      <c r="T188" s="39">
        <f t="shared" si="131"/>
        <v>0.03</v>
      </c>
      <c r="U188" s="39">
        <f t="shared" si="131"/>
        <v>4.9999999999999989E-2</v>
      </c>
      <c r="V188" s="39">
        <f t="shared" si="131"/>
        <v>0.03</v>
      </c>
      <c r="W188" s="39">
        <f t="shared" si="131"/>
        <v>2.0000000000000004E-2</v>
      </c>
      <c r="X188" s="39">
        <f t="shared" si="131"/>
        <v>1.0000000000000002E-2</v>
      </c>
      <c r="Y188" s="39">
        <f t="shared" si="131"/>
        <v>1.0000000000000002E-2</v>
      </c>
    </row>
    <row r="189" spans="4:25" ht="17.25" customHeight="1" x14ac:dyDescent="0.25">
      <c r="D189" s="32" t="s">
        <v>26</v>
      </c>
      <c r="E189" s="32" t="s">
        <v>211</v>
      </c>
      <c r="F189" s="33" t="s">
        <v>154</v>
      </c>
      <c r="G189" s="34" t="s">
        <v>120</v>
      </c>
      <c r="H189" s="32">
        <v>290</v>
      </c>
      <c r="I189" s="35" t="s">
        <v>158</v>
      </c>
      <c r="J189" s="35" t="s">
        <v>35</v>
      </c>
      <c r="K189" s="36">
        <f t="shared" si="92"/>
        <v>7.5000000000000011E-2</v>
      </c>
      <c r="L189" s="35" t="s">
        <v>55</v>
      </c>
      <c r="M189" s="37">
        <f>ROUND(10%*30,1)</f>
        <v>3</v>
      </c>
      <c r="N189" s="44">
        <f>SUM(N187:N188)</f>
        <v>0.05</v>
      </c>
      <c r="O189" s="39">
        <f t="shared" ref="O189:Y189" si="132">SUM(O187:O188)</f>
        <v>0.05</v>
      </c>
      <c r="P189" s="39">
        <f t="shared" si="132"/>
        <v>0.05</v>
      </c>
      <c r="Q189" s="39">
        <f t="shared" si="132"/>
        <v>0.05</v>
      </c>
      <c r="R189" s="39">
        <f t="shared" si="132"/>
        <v>0.06</v>
      </c>
      <c r="S189" s="39">
        <f t="shared" si="132"/>
        <v>7.0000000000000007E-2</v>
      </c>
      <c r="T189" s="39">
        <f t="shared" si="132"/>
        <v>0.11</v>
      </c>
      <c r="U189" s="39">
        <f t="shared" si="132"/>
        <v>0.18</v>
      </c>
      <c r="V189" s="39">
        <f t="shared" si="132"/>
        <v>0.11</v>
      </c>
      <c r="W189" s="39">
        <f t="shared" si="132"/>
        <v>7.0000000000000007E-2</v>
      </c>
      <c r="X189" s="39">
        <f t="shared" si="132"/>
        <v>0.05</v>
      </c>
      <c r="Y189" s="39">
        <f t="shared" si="132"/>
        <v>0.05</v>
      </c>
    </row>
    <row r="190" spans="4:25" ht="17.25" customHeight="1" x14ac:dyDescent="0.25">
      <c r="D190" s="23" t="s">
        <v>26</v>
      </c>
      <c r="E190" s="23" t="s">
        <v>211</v>
      </c>
      <c r="F190" s="24" t="s">
        <v>159</v>
      </c>
      <c r="G190" s="25" t="s">
        <v>120</v>
      </c>
      <c r="H190" s="23">
        <v>360</v>
      </c>
      <c r="I190" s="26" t="s">
        <v>129</v>
      </c>
      <c r="J190" s="26" t="s">
        <v>34</v>
      </c>
      <c r="K190" s="27">
        <f t="shared" si="92"/>
        <v>1</v>
      </c>
      <c r="L190" s="28" t="s">
        <v>28</v>
      </c>
      <c r="M190" s="29" t="s">
        <v>28</v>
      </c>
      <c r="N190" s="30">
        <v>1</v>
      </c>
      <c r="O190" s="31">
        <v>1</v>
      </c>
      <c r="P190" s="31">
        <v>1</v>
      </c>
      <c r="Q190" s="31">
        <v>1</v>
      </c>
      <c r="R190" s="31">
        <v>1</v>
      </c>
      <c r="S190" s="31">
        <v>1</v>
      </c>
      <c r="T190" s="31">
        <v>1</v>
      </c>
      <c r="U190" s="31">
        <v>1</v>
      </c>
      <c r="V190" s="31">
        <v>1</v>
      </c>
      <c r="W190" s="31">
        <v>1</v>
      </c>
      <c r="X190" s="31">
        <v>1</v>
      </c>
      <c r="Y190" s="31">
        <v>1</v>
      </c>
    </row>
    <row r="191" spans="4:25" ht="17.25" customHeight="1" x14ac:dyDescent="0.25">
      <c r="D191" s="32" t="s">
        <v>26</v>
      </c>
      <c r="E191" s="32" t="s">
        <v>211</v>
      </c>
      <c r="F191" s="33" t="s">
        <v>159</v>
      </c>
      <c r="G191" s="34" t="s">
        <v>120</v>
      </c>
      <c r="H191" s="32">
        <v>360</v>
      </c>
      <c r="I191" s="35" t="s">
        <v>129</v>
      </c>
      <c r="J191" s="35" t="s">
        <v>35</v>
      </c>
      <c r="K191" s="36">
        <f t="shared" si="92"/>
        <v>4.9999999999999992E-3</v>
      </c>
      <c r="L191" s="35" t="s">
        <v>36</v>
      </c>
      <c r="M191" s="37">
        <f>10*(5*6)/10^3</f>
        <v>0.3</v>
      </c>
      <c r="N191" s="38">
        <f>ROUND(0.5%*N190,4)</f>
        <v>5.0000000000000001E-3</v>
      </c>
      <c r="O191" s="39">
        <f t="shared" ref="O191:Y191" si="133">ROUND(0.5%*O190,4)</f>
        <v>5.0000000000000001E-3</v>
      </c>
      <c r="P191" s="39">
        <f t="shared" si="133"/>
        <v>5.0000000000000001E-3</v>
      </c>
      <c r="Q191" s="39">
        <f t="shared" si="133"/>
        <v>5.0000000000000001E-3</v>
      </c>
      <c r="R191" s="39">
        <f t="shared" si="133"/>
        <v>5.0000000000000001E-3</v>
      </c>
      <c r="S191" s="39">
        <f t="shared" si="133"/>
        <v>5.0000000000000001E-3</v>
      </c>
      <c r="T191" s="39">
        <f t="shared" si="133"/>
        <v>5.0000000000000001E-3</v>
      </c>
      <c r="U191" s="39">
        <f t="shared" si="133"/>
        <v>5.0000000000000001E-3</v>
      </c>
      <c r="V191" s="39">
        <f t="shared" si="133"/>
        <v>5.0000000000000001E-3</v>
      </c>
      <c r="W191" s="39">
        <f t="shared" si="133"/>
        <v>5.0000000000000001E-3</v>
      </c>
      <c r="X191" s="39">
        <f t="shared" si="133"/>
        <v>5.0000000000000001E-3</v>
      </c>
      <c r="Y191" s="39">
        <f t="shared" si="133"/>
        <v>5.0000000000000001E-3</v>
      </c>
    </row>
    <row r="192" spans="4:25" ht="17.25" customHeight="1" x14ac:dyDescent="0.25">
      <c r="D192" s="32" t="s">
        <v>26</v>
      </c>
      <c r="E192" s="32" t="s">
        <v>211</v>
      </c>
      <c r="F192" s="33" t="s">
        <v>159</v>
      </c>
      <c r="G192" s="34" t="s">
        <v>120</v>
      </c>
      <c r="H192" s="32">
        <v>360</v>
      </c>
      <c r="I192" s="35" t="s">
        <v>129</v>
      </c>
      <c r="J192" s="35" t="s">
        <v>35</v>
      </c>
      <c r="K192" s="36">
        <f t="shared" si="92"/>
        <v>0.60833333333333328</v>
      </c>
      <c r="L192" s="35" t="s">
        <v>37</v>
      </c>
      <c r="M192" s="37">
        <v>4.5</v>
      </c>
      <c r="N192" s="40">
        <f>ROUND($N$42*N190,2)</f>
        <v>0.2</v>
      </c>
      <c r="O192" s="41">
        <f>ROUND($O$42*O190,2)</f>
        <v>0.3</v>
      </c>
      <c r="P192" s="41">
        <f>ROUND($P$42*P190,2)</f>
        <v>0.4</v>
      </c>
      <c r="Q192" s="41">
        <f>ROUND($Q$42*Q190,2)</f>
        <v>0.5</v>
      </c>
      <c r="R192" s="41">
        <f>ROUND($R$42*R190,2)</f>
        <v>0.7</v>
      </c>
      <c r="S192" s="41">
        <f>ROUND($S$42*S190,2)</f>
        <v>0.8</v>
      </c>
      <c r="T192" s="41">
        <f>ROUND($T$42*T190,2)</f>
        <v>0.9</v>
      </c>
      <c r="U192" s="41">
        <f>ROUND($U$42*U190,2)</f>
        <v>0.9</v>
      </c>
      <c r="V192" s="41">
        <f>ROUND($V$42*V190,2)</f>
        <v>0.9</v>
      </c>
      <c r="W192" s="41">
        <f>ROUND($W$42*W190,2)</f>
        <v>0.7</v>
      </c>
      <c r="X192" s="41">
        <f>ROUND($X$42*X190,2)</f>
        <v>0.6</v>
      </c>
      <c r="Y192" s="41">
        <f>ROUND($Y$42*Y190,2)</f>
        <v>0.4</v>
      </c>
    </row>
    <row r="193" spans="4:25" ht="17.25" customHeight="1" x14ac:dyDescent="0.25">
      <c r="D193" s="32" t="s">
        <v>26</v>
      </c>
      <c r="E193" s="32" t="s">
        <v>211</v>
      </c>
      <c r="F193" s="33" t="s">
        <v>159</v>
      </c>
      <c r="G193" s="34" t="s">
        <v>120</v>
      </c>
      <c r="H193" s="32">
        <v>360</v>
      </c>
      <c r="I193" s="35" t="s">
        <v>129</v>
      </c>
      <c r="J193" s="35" t="s">
        <v>35</v>
      </c>
      <c r="K193" s="36">
        <f t="shared" si="92"/>
        <v>0.38666666666666666</v>
      </c>
      <c r="L193" s="35" t="s">
        <v>38</v>
      </c>
      <c r="M193" s="37">
        <v>4.5</v>
      </c>
      <c r="N193" s="40">
        <f>N190-SUM(N191:N192)</f>
        <v>0.79499999999999993</v>
      </c>
      <c r="O193" s="41">
        <f t="shared" ref="O193" si="134">O190-SUM(O191:O192)</f>
        <v>0.69500000000000006</v>
      </c>
      <c r="P193" s="41">
        <f t="shared" ref="P193:Y193" si="135">P190-SUM(P191:P192)</f>
        <v>0.59499999999999997</v>
      </c>
      <c r="Q193" s="41">
        <f t="shared" si="135"/>
        <v>0.495</v>
      </c>
      <c r="R193" s="41">
        <f t="shared" si="135"/>
        <v>0.29500000000000004</v>
      </c>
      <c r="S193" s="41">
        <f t="shared" si="135"/>
        <v>0.19499999999999995</v>
      </c>
      <c r="T193" s="41">
        <f t="shared" si="135"/>
        <v>9.4999999999999973E-2</v>
      </c>
      <c r="U193" s="41">
        <f t="shared" si="135"/>
        <v>9.4999999999999973E-2</v>
      </c>
      <c r="V193" s="41">
        <f t="shared" si="135"/>
        <v>9.4999999999999973E-2</v>
      </c>
      <c r="W193" s="41">
        <f t="shared" si="135"/>
        <v>0.29500000000000004</v>
      </c>
      <c r="X193" s="41">
        <f t="shared" si="135"/>
        <v>0.39500000000000002</v>
      </c>
      <c r="Y193" s="41">
        <f t="shared" si="135"/>
        <v>0.59499999999999997</v>
      </c>
    </row>
    <row r="194" spans="4:25" ht="17.25" customHeight="1" x14ac:dyDescent="0.25">
      <c r="D194" s="132" t="s">
        <v>26</v>
      </c>
      <c r="E194" s="132" t="s">
        <v>211</v>
      </c>
      <c r="F194" s="133" t="s">
        <v>28</v>
      </c>
      <c r="G194" s="134" t="s">
        <v>160</v>
      </c>
      <c r="H194" s="132" t="s">
        <v>28</v>
      </c>
      <c r="I194" s="135" t="s">
        <v>28</v>
      </c>
      <c r="J194" s="135" t="s">
        <v>28</v>
      </c>
      <c r="K194" s="136" t="str">
        <f t="shared" si="92"/>
        <v>n/a</v>
      </c>
      <c r="L194" s="135" t="s">
        <v>28</v>
      </c>
      <c r="M194" s="137" t="s">
        <v>28</v>
      </c>
      <c r="N194" s="138" t="s">
        <v>28</v>
      </c>
      <c r="O194" s="136" t="s">
        <v>28</v>
      </c>
      <c r="P194" s="136" t="s">
        <v>28</v>
      </c>
      <c r="Q194" s="136" t="s">
        <v>28</v>
      </c>
      <c r="R194" s="136" t="s">
        <v>28</v>
      </c>
      <c r="S194" s="136" t="s">
        <v>28</v>
      </c>
      <c r="T194" s="136" t="s">
        <v>28</v>
      </c>
      <c r="U194" s="136" t="s">
        <v>28</v>
      </c>
      <c r="V194" s="136" t="s">
        <v>28</v>
      </c>
      <c r="W194" s="136" t="s">
        <v>28</v>
      </c>
      <c r="X194" s="136" t="s">
        <v>28</v>
      </c>
      <c r="Y194" s="136" t="s">
        <v>28</v>
      </c>
    </row>
    <row r="195" spans="4:25" ht="17.25" customHeight="1" x14ac:dyDescent="0.25">
      <c r="D195" s="139" t="s">
        <v>26</v>
      </c>
      <c r="E195" s="139" t="s">
        <v>211</v>
      </c>
      <c r="F195" s="140" t="s">
        <v>28</v>
      </c>
      <c r="G195" s="141" t="s">
        <v>161</v>
      </c>
      <c r="H195" s="139" t="s">
        <v>28</v>
      </c>
      <c r="I195" s="142" t="s">
        <v>28</v>
      </c>
      <c r="J195" s="142" t="s">
        <v>28</v>
      </c>
      <c r="K195" s="143" t="str">
        <f t="shared" si="92"/>
        <v>n/a</v>
      </c>
      <c r="L195" s="142" t="s">
        <v>28</v>
      </c>
      <c r="M195" s="144" t="s">
        <v>28</v>
      </c>
      <c r="N195" s="145" t="s">
        <v>28</v>
      </c>
      <c r="O195" s="143" t="s">
        <v>28</v>
      </c>
      <c r="P195" s="143" t="s">
        <v>28</v>
      </c>
      <c r="Q195" s="143" t="s">
        <v>28</v>
      </c>
      <c r="R195" s="143" t="s">
        <v>28</v>
      </c>
      <c r="S195" s="143" t="s">
        <v>28</v>
      </c>
      <c r="T195" s="143" t="s">
        <v>28</v>
      </c>
      <c r="U195" s="143" t="s">
        <v>28</v>
      </c>
      <c r="V195" s="143" t="s">
        <v>28</v>
      </c>
      <c r="W195" s="143" t="s">
        <v>28</v>
      </c>
      <c r="X195" s="143" t="s">
        <v>28</v>
      </c>
      <c r="Y195" s="143" t="s">
        <v>28</v>
      </c>
    </row>
    <row r="196" spans="4:25" ht="17.25" customHeight="1" x14ac:dyDescent="0.25">
      <c r="D196" s="23" t="s">
        <v>26</v>
      </c>
      <c r="E196" s="23" t="s">
        <v>211</v>
      </c>
      <c r="F196" s="24" t="s">
        <v>162</v>
      </c>
      <c r="G196" s="25" t="s">
        <v>163</v>
      </c>
      <c r="H196" s="23">
        <v>420</v>
      </c>
      <c r="I196" s="26" t="s">
        <v>147</v>
      </c>
      <c r="J196" s="26" t="s">
        <v>34</v>
      </c>
      <c r="K196" s="27">
        <f t="shared" ref="K196:K278" si="136">IFERROR(AVERAGE(N196:Y196),"n/a")</f>
        <v>1</v>
      </c>
      <c r="L196" s="28" t="s">
        <v>28</v>
      </c>
      <c r="M196" s="29" t="s">
        <v>28</v>
      </c>
      <c r="N196" s="30">
        <v>1</v>
      </c>
      <c r="O196" s="31">
        <v>1</v>
      </c>
      <c r="P196" s="31">
        <v>1</v>
      </c>
      <c r="Q196" s="31">
        <v>1</v>
      </c>
      <c r="R196" s="31">
        <v>1</v>
      </c>
      <c r="S196" s="31">
        <v>1</v>
      </c>
      <c r="T196" s="31">
        <v>1</v>
      </c>
      <c r="U196" s="31">
        <v>1</v>
      </c>
      <c r="V196" s="31">
        <v>1</v>
      </c>
      <c r="W196" s="31">
        <v>1</v>
      </c>
      <c r="X196" s="31">
        <v>1</v>
      </c>
      <c r="Y196" s="31">
        <v>1</v>
      </c>
    </row>
    <row r="197" spans="4:25" ht="17.25" customHeight="1" x14ac:dyDescent="0.25">
      <c r="D197" s="23" t="s">
        <v>26</v>
      </c>
      <c r="E197" s="23" t="s">
        <v>211</v>
      </c>
      <c r="F197" s="24" t="s">
        <v>164</v>
      </c>
      <c r="G197" s="25" t="s">
        <v>163</v>
      </c>
      <c r="H197" s="23">
        <v>450</v>
      </c>
      <c r="I197" s="26" t="s">
        <v>129</v>
      </c>
      <c r="J197" s="26" t="s">
        <v>34</v>
      </c>
      <c r="K197" s="27">
        <f t="shared" si="136"/>
        <v>1</v>
      </c>
      <c r="L197" s="28" t="s">
        <v>28</v>
      </c>
      <c r="M197" s="29" t="s">
        <v>28</v>
      </c>
      <c r="N197" s="30">
        <v>1</v>
      </c>
      <c r="O197" s="31">
        <v>1</v>
      </c>
      <c r="P197" s="31">
        <v>1</v>
      </c>
      <c r="Q197" s="31">
        <v>1</v>
      </c>
      <c r="R197" s="31">
        <v>1</v>
      </c>
      <c r="S197" s="31">
        <v>1</v>
      </c>
      <c r="T197" s="31">
        <v>1</v>
      </c>
      <c r="U197" s="31">
        <v>1</v>
      </c>
      <c r="V197" s="31">
        <v>1</v>
      </c>
      <c r="W197" s="31">
        <v>1</v>
      </c>
      <c r="X197" s="31">
        <v>1</v>
      </c>
      <c r="Y197" s="31">
        <v>1</v>
      </c>
    </row>
    <row r="198" spans="4:25" ht="17.25" customHeight="1" x14ac:dyDescent="0.25">
      <c r="D198" s="32" t="s">
        <v>26</v>
      </c>
      <c r="E198" s="32" t="s">
        <v>211</v>
      </c>
      <c r="F198" s="33" t="s">
        <v>164</v>
      </c>
      <c r="G198" s="34" t="s">
        <v>163</v>
      </c>
      <c r="H198" s="32">
        <v>450</v>
      </c>
      <c r="I198" s="35" t="s">
        <v>129</v>
      </c>
      <c r="J198" s="35" t="s">
        <v>35</v>
      </c>
      <c r="K198" s="36">
        <f t="shared" si="136"/>
        <v>4.9999999999999992E-3</v>
      </c>
      <c r="L198" s="35" t="s">
        <v>36</v>
      </c>
      <c r="M198" s="37">
        <f>10*(5*6)/10^3</f>
        <v>0.3</v>
      </c>
      <c r="N198" s="38">
        <f>ROUND(0.5%*N197,4)</f>
        <v>5.0000000000000001E-3</v>
      </c>
      <c r="O198" s="39">
        <f t="shared" ref="O198:Y198" si="137">ROUND(0.5%*O197,4)</f>
        <v>5.0000000000000001E-3</v>
      </c>
      <c r="P198" s="39">
        <f t="shared" si="137"/>
        <v>5.0000000000000001E-3</v>
      </c>
      <c r="Q198" s="39">
        <f t="shared" si="137"/>
        <v>5.0000000000000001E-3</v>
      </c>
      <c r="R198" s="39">
        <f t="shared" si="137"/>
        <v>5.0000000000000001E-3</v>
      </c>
      <c r="S198" s="39">
        <f t="shared" si="137"/>
        <v>5.0000000000000001E-3</v>
      </c>
      <c r="T198" s="39">
        <f t="shared" si="137"/>
        <v>5.0000000000000001E-3</v>
      </c>
      <c r="U198" s="39">
        <f t="shared" si="137"/>
        <v>5.0000000000000001E-3</v>
      </c>
      <c r="V198" s="39">
        <f t="shared" si="137"/>
        <v>5.0000000000000001E-3</v>
      </c>
      <c r="W198" s="39">
        <f t="shared" si="137"/>
        <v>5.0000000000000001E-3</v>
      </c>
      <c r="X198" s="39">
        <f t="shared" si="137"/>
        <v>5.0000000000000001E-3</v>
      </c>
      <c r="Y198" s="39">
        <f t="shared" si="137"/>
        <v>5.0000000000000001E-3</v>
      </c>
    </row>
    <row r="199" spans="4:25" ht="17.25" customHeight="1" x14ac:dyDescent="0.25">
      <c r="D199" s="32" t="s">
        <v>26</v>
      </c>
      <c r="E199" s="32" t="s">
        <v>211</v>
      </c>
      <c r="F199" s="33" t="s">
        <v>164</v>
      </c>
      <c r="G199" s="34" t="s">
        <v>163</v>
      </c>
      <c r="H199" s="32">
        <v>450</v>
      </c>
      <c r="I199" s="35" t="s">
        <v>129</v>
      </c>
      <c r="J199" s="35" t="s">
        <v>35</v>
      </c>
      <c r="K199" s="36">
        <f t="shared" si="136"/>
        <v>0.60833333333333328</v>
      </c>
      <c r="L199" s="35" t="s">
        <v>37</v>
      </c>
      <c r="M199" s="37">
        <v>4.5</v>
      </c>
      <c r="N199" s="40">
        <f>ROUND($N$42*N197,2)</f>
        <v>0.2</v>
      </c>
      <c r="O199" s="41">
        <f>ROUND($O$42*O197,2)</f>
        <v>0.3</v>
      </c>
      <c r="P199" s="41">
        <f>ROUND($P$42*P197,2)</f>
        <v>0.4</v>
      </c>
      <c r="Q199" s="41">
        <f>ROUND($Q$42*Q197,2)</f>
        <v>0.5</v>
      </c>
      <c r="R199" s="41">
        <f>ROUND($R$42*R197,2)</f>
        <v>0.7</v>
      </c>
      <c r="S199" s="41">
        <f>ROUND($S$42*S197,2)</f>
        <v>0.8</v>
      </c>
      <c r="T199" s="41">
        <f>ROUND($T$42*T197,2)</f>
        <v>0.9</v>
      </c>
      <c r="U199" s="41">
        <f>ROUND($U$42*U197,2)</f>
        <v>0.9</v>
      </c>
      <c r="V199" s="41">
        <f>ROUND($V$42*V197,2)</f>
        <v>0.9</v>
      </c>
      <c r="W199" s="41">
        <f>ROUND($W$42*W197,2)</f>
        <v>0.7</v>
      </c>
      <c r="X199" s="41">
        <f>ROUND($X$42*X197,2)</f>
        <v>0.6</v>
      </c>
      <c r="Y199" s="41">
        <f>ROUND($Y$42*Y197,2)</f>
        <v>0.4</v>
      </c>
    </row>
    <row r="200" spans="4:25" ht="17.25" customHeight="1" x14ac:dyDescent="0.25">
      <c r="D200" s="32" t="s">
        <v>26</v>
      </c>
      <c r="E200" s="32" t="s">
        <v>211</v>
      </c>
      <c r="F200" s="33" t="s">
        <v>164</v>
      </c>
      <c r="G200" s="34" t="s">
        <v>163</v>
      </c>
      <c r="H200" s="32">
        <v>450</v>
      </c>
      <c r="I200" s="35" t="s">
        <v>129</v>
      </c>
      <c r="J200" s="35" t="s">
        <v>35</v>
      </c>
      <c r="K200" s="36">
        <f t="shared" si="136"/>
        <v>0.38666666666666666</v>
      </c>
      <c r="L200" s="35" t="s">
        <v>38</v>
      </c>
      <c r="M200" s="37">
        <v>4.5</v>
      </c>
      <c r="N200" s="40">
        <f>N197-SUM(N198:N199)</f>
        <v>0.79499999999999993</v>
      </c>
      <c r="O200" s="41">
        <f t="shared" ref="O200" si="138">O197-SUM(O198:O199)</f>
        <v>0.69500000000000006</v>
      </c>
      <c r="P200" s="41">
        <f t="shared" ref="P200:Y200" si="139">P197-SUM(P198:P199)</f>
        <v>0.59499999999999997</v>
      </c>
      <c r="Q200" s="41">
        <f t="shared" si="139"/>
        <v>0.495</v>
      </c>
      <c r="R200" s="41">
        <f t="shared" si="139"/>
        <v>0.29500000000000004</v>
      </c>
      <c r="S200" s="41">
        <f t="shared" si="139"/>
        <v>0.19499999999999995</v>
      </c>
      <c r="T200" s="41">
        <f t="shared" si="139"/>
        <v>9.4999999999999973E-2</v>
      </c>
      <c r="U200" s="41">
        <f t="shared" si="139"/>
        <v>9.4999999999999973E-2</v>
      </c>
      <c r="V200" s="41">
        <f t="shared" si="139"/>
        <v>9.4999999999999973E-2</v>
      </c>
      <c r="W200" s="41">
        <f t="shared" si="139"/>
        <v>0.29500000000000004</v>
      </c>
      <c r="X200" s="41">
        <f t="shared" si="139"/>
        <v>0.39500000000000002</v>
      </c>
      <c r="Y200" s="41">
        <f t="shared" si="139"/>
        <v>0.59499999999999997</v>
      </c>
    </row>
    <row r="201" spans="4:25" ht="17.25" customHeight="1" x14ac:dyDescent="0.25">
      <c r="D201" s="23" t="s">
        <v>26</v>
      </c>
      <c r="E201" s="23" t="s">
        <v>211</v>
      </c>
      <c r="F201" s="24" t="s">
        <v>165</v>
      </c>
      <c r="G201" s="25" t="s">
        <v>163</v>
      </c>
      <c r="H201" s="23">
        <v>540</v>
      </c>
      <c r="I201" s="26" t="s">
        <v>131</v>
      </c>
      <c r="J201" s="26" t="s">
        <v>34</v>
      </c>
      <c r="K201" s="27">
        <f t="shared" si="136"/>
        <v>0.14999999999999997</v>
      </c>
      <c r="L201" s="28" t="s">
        <v>28</v>
      </c>
      <c r="M201" s="29" t="s">
        <v>28</v>
      </c>
      <c r="N201" s="30">
        <v>0.15</v>
      </c>
      <c r="O201" s="31">
        <v>0.15</v>
      </c>
      <c r="P201" s="31">
        <v>0.15</v>
      </c>
      <c r="Q201" s="31">
        <v>0.15</v>
      </c>
      <c r="R201" s="31">
        <v>0.15</v>
      </c>
      <c r="S201" s="31">
        <v>0.15</v>
      </c>
      <c r="T201" s="31">
        <v>0.15</v>
      </c>
      <c r="U201" s="31">
        <v>0.15</v>
      </c>
      <c r="V201" s="31">
        <v>0.15</v>
      </c>
      <c r="W201" s="31">
        <v>0.15</v>
      </c>
      <c r="X201" s="31">
        <v>0.15</v>
      </c>
      <c r="Y201" s="31">
        <v>0.15</v>
      </c>
    </row>
    <row r="202" spans="4:25" ht="17.25" customHeight="1" x14ac:dyDescent="0.25">
      <c r="D202" s="32" t="s">
        <v>26</v>
      </c>
      <c r="E202" s="32" t="s">
        <v>211</v>
      </c>
      <c r="F202" s="33" t="s">
        <v>165</v>
      </c>
      <c r="G202" s="34" t="s">
        <v>163</v>
      </c>
      <c r="H202" s="32">
        <v>540</v>
      </c>
      <c r="I202" s="35" t="s">
        <v>131</v>
      </c>
      <c r="J202" s="35" t="s">
        <v>35</v>
      </c>
      <c r="K202" s="36">
        <f t="shared" si="136"/>
        <v>0.14999999999999997</v>
      </c>
      <c r="L202" s="85" t="s">
        <v>50</v>
      </c>
      <c r="M202" s="37">
        <v>2</v>
      </c>
      <c r="N202" s="44">
        <f>N201</f>
        <v>0.15</v>
      </c>
      <c r="O202" s="39">
        <f t="shared" ref="O202:Y202" si="140">O201</f>
        <v>0.15</v>
      </c>
      <c r="P202" s="39">
        <f t="shared" si="140"/>
        <v>0.15</v>
      </c>
      <c r="Q202" s="39">
        <f t="shared" si="140"/>
        <v>0.15</v>
      </c>
      <c r="R202" s="39">
        <f t="shared" si="140"/>
        <v>0.15</v>
      </c>
      <c r="S202" s="39">
        <f t="shared" si="140"/>
        <v>0.15</v>
      </c>
      <c r="T202" s="39">
        <f t="shared" si="140"/>
        <v>0.15</v>
      </c>
      <c r="U202" s="39">
        <f t="shared" si="140"/>
        <v>0.15</v>
      </c>
      <c r="V202" s="39">
        <f t="shared" si="140"/>
        <v>0.15</v>
      </c>
      <c r="W202" s="39">
        <f t="shared" si="140"/>
        <v>0.15</v>
      </c>
      <c r="X202" s="39">
        <f t="shared" si="140"/>
        <v>0.15</v>
      </c>
      <c r="Y202" s="39">
        <f t="shared" si="140"/>
        <v>0.15</v>
      </c>
    </row>
    <row r="203" spans="4:25" ht="17.25" customHeight="1" x14ac:dyDescent="0.25">
      <c r="D203" s="23" t="s">
        <v>26</v>
      </c>
      <c r="E203" s="23" t="s">
        <v>211</v>
      </c>
      <c r="F203" s="24" t="s">
        <v>166</v>
      </c>
      <c r="G203" s="25" t="s">
        <v>163</v>
      </c>
      <c r="H203" s="23">
        <v>540</v>
      </c>
      <c r="I203" s="26" t="s">
        <v>139</v>
      </c>
      <c r="J203" s="26" t="s">
        <v>34</v>
      </c>
      <c r="K203" s="27">
        <f t="shared" si="136"/>
        <v>0.19999999999999998</v>
      </c>
      <c r="L203" s="28" t="s">
        <v>28</v>
      </c>
      <c r="M203" s="29" t="s">
        <v>28</v>
      </c>
      <c r="N203" s="30">
        <v>0.2</v>
      </c>
      <c r="O203" s="31">
        <v>0.2</v>
      </c>
      <c r="P203" s="31">
        <v>0.2</v>
      </c>
      <c r="Q203" s="31">
        <v>0.2</v>
      </c>
      <c r="R203" s="31">
        <v>0.2</v>
      </c>
      <c r="S203" s="31">
        <v>0.2</v>
      </c>
      <c r="T203" s="31">
        <v>0.2</v>
      </c>
      <c r="U203" s="31">
        <v>0.2</v>
      </c>
      <c r="V203" s="31">
        <v>0.2</v>
      </c>
      <c r="W203" s="31">
        <v>0.2</v>
      </c>
      <c r="X203" s="31">
        <v>0.2</v>
      </c>
      <c r="Y203" s="31">
        <v>0.2</v>
      </c>
    </row>
    <row r="204" spans="4:25" ht="17.25" customHeight="1" x14ac:dyDescent="0.25">
      <c r="D204" s="32" t="s">
        <v>26</v>
      </c>
      <c r="E204" s="32" t="s">
        <v>211</v>
      </c>
      <c r="F204" s="33" t="s">
        <v>166</v>
      </c>
      <c r="G204" s="34" t="s">
        <v>163</v>
      </c>
      <c r="H204" s="32">
        <v>540</v>
      </c>
      <c r="I204" s="35" t="s">
        <v>139</v>
      </c>
      <c r="J204" s="35" t="s">
        <v>35</v>
      </c>
      <c r="K204" s="36">
        <f t="shared" si="136"/>
        <v>3.0000000000000009E-2</v>
      </c>
      <c r="L204" s="35" t="s">
        <v>167</v>
      </c>
      <c r="M204" s="37">
        <v>600</v>
      </c>
      <c r="N204" s="44">
        <f t="shared" ref="N204:Y204" si="141">IF(N203-SUM(N205:N212)&lt;0,0,N203-SUM(N205:N212))</f>
        <v>0.03</v>
      </c>
      <c r="O204" s="39">
        <f t="shared" si="141"/>
        <v>0.03</v>
      </c>
      <c r="P204" s="39">
        <f t="shared" si="141"/>
        <v>0.03</v>
      </c>
      <c r="Q204" s="39">
        <f t="shared" si="141"/>
        <v>0.03</v>
      </c>
      <c r="R204" s="39">
        <f t="shared" si="141"/>
        <v>0.03</v>
      </c>
      <c r="S204" s="39">
        <f t="shared" si="141"/>
        <v>0.03</v>
      </c>
      <c r="T204" s="39">
        <f t="shared" si="141"/>
        <v>0.03</v>
      </c>
      <c r="U204" s="39">
        <f t="shared" si="141"/>
        <v>0.03</v>
      </c>
      <c r="V204" s="39">
        <f t="shared" si="141"/>
        <v>0.03</v>
      </c>
      <c r="W204" s="39">
        <f t="shared" si="141"/>
        <v>0.03</v>
      </c>
      <c r="X204" s="39">
        <f t="shared" si="141"/>
        <v>0.03</v>
      </c>
      <c r="Y204" s="39">
        <f t="shared" si="141"/>
        <v>0.03</v>
      </c>
    </row>
    <row r="205" spans="4:25" ht="17.25" customHeight="1" x14ac:dyDescent="0.25">
      <c r="D205" s="32" t="s">
        <v>26</v>
      </c>
      <c r="E205" s="32" t="s">
        <v>211</v>
      </c>
      <c r="F205" s="33" t="s">
        <v>166</v>
      </c>
      <c r="G205" s="34" t="s">
        <v>163</v>
      </c>
      <c r="H205" s="32">
        <v>540</v>
      </c>
      <c r="I205" s="35" t="s">
        <v>139</v>
      </c>
      <c r="J205" s="35" t="s">
        <v>35</v>
      </c>
      <c r="K205" s="36">
        <f t="shared" si="136"/>
        <v>9.9999999999999985E-3</v>
      </c>
      <c r="L205" s="35" t="s">
        <v>168</v>
      </c>
      <c r="M205" s="37">
        <v>200</v>
      </c>
      <c r="N205" s="44">
        <f>ROUND(N203*5%,2)</f>
        <v>0.01</v>
      </c>
      <c r="O205" s="39">
        <f t="shared" ref="O205:Y205" si="142">ROUND(O203*5%,2)</f>
        <v>0.01</v>
      </c>
      <c r="P205" s="39">
        <f t="shared" si="142"/>
        <v>0.01</v>
      </c>
      <c r="Q205" s="39">
        <f t="shared" si="142"/>
        <v>0.01</v>
      </c>
      <c r="R205" s="39">
        <f t="shared" si="142"/>
        <v>0.01</v>
      </c>
      <c r="S205" s="39">
        <f t="shared" si="142"/>
        <v>0.01</v>
      </c>
      <c r="T205" s="39">
        <f t="shared" si="142"/>
        <v>0.01</v>
      </c>
      <c r="U205" s="39">
        <f t="shared" si="142"/>
        <v>0.01</v>
      </c>
      <c r="V205" s="39">
        <f t="shared" si="142"/>
        <v>0.01</v>
      </c>
      <c r="W205" s="39">
        <f t="shared" si="142"/>
        <v>0.01</v>
      </c>
      <c r="X205" s="39">
        <f t="shared" si="142"/>
        <v>0.01</v>
      </c>
      <c r="Y205" s="39">
        <f t="shared" si="142"/>
        <v>0.01</v>
      </c>
    </row>
    <row r="206" spans="4:25" ht="17.25" customHeight="1" x14ac:dyDescent="0.25">
      <c r="D206" s="32" t="s">
        <v>26</v>
      </c>
      <c r="E206" s="32" t="s">
        <v>211</v>
      </c>
      <c r="F206" s="33" t="s">
        <v>166</v>
      </c>
      <c r="G206" s="34" t="s">
        <v>163</v>
      </c>
      <c r="H206" s="32">
        <v>540</v>
      </c>
      <c r="I206" s="35" t="s">
        <v>139</v>
      </c>
      <c r="J206" s="35" t="s">
        <v>35</v>
      </c>
      <c r="K206" s="36">
        <f t="shared" si="136"/>
        <v>7.9999999999999988E-2</v>
      </c>
      <c r="L206" s="35" t="s">
        <v>169</v>
      </c>
      <c r="M206" s="37">
        <v>125</v>
      </c>
      <c r="N206" s="44">
        <f>ROUND(N203*40%,2)</f>
        <v>0.08</v>
      </c>
      <c r="O206" s="39">
        <f t="shared" ref="O206:Y206" si="143">ROUND(O203*40%,2)</f>
        <v>0.08</v>
      </c>
      <c r="P206" s="39">
        <f t="shared" si="143"/>
        <v>0.08</v>
      </c>
      <c r="Q206" s="39">
        <f t="shared" si="143"/>
        <v>0.08</v>
      </c>
      <c r="R206" s="39">
        <f t="shared" si="143"/>
        <v>0.08</v>
      </c>
      <c r="S206" s="39">
        <f t="shared" si="143"/>
        <v>0.08</v>
      </c>
      <c r="T206" s="39">
        <f t="shared" si="143"/>
        <v>0.08</v>
      </c>
      <c r="U206" s="39">
        <f t="shared" si="143"/>
        <v>0.08</v>
      </c>
      <c r="V206" s="39">
        <f t="shared" si="143"/>
        <v>0.08</v>
      </c>
      <c r="W206" s="39">
        <f t="shared" si="143"/>
        <v>0.08</v>
      </c>
      <c r="X206" s="39">
        <f t="shared" si="143"/>
        <v>0.08</v>
      </c>
      <c r="Y206" s="39">
        <f t="shared" si="143"/>
        <v>0.08</v>
      </c>
    </row>
    <row r="207" spans="4:25" ht="17.25" customHeight="1" x14ac:dyDescent="0.25">
      <c r="D207" s="32" t="s">
        <v>26</v>
      </c>
      <c r="E207" s="32" t="s">
        <v>211</v>
      </c>
      <c r="F207" s="33" t="s">
        <v>166</v>
      </c>
      <c r="G207" s="34" t="s">
        <v>163</v>
      </c>
      <c r="H207" s="32">
        <v>540</v>
      </c>
      <c r="I207" s="35" t="s">
        <v>139</v>
      </c>
      <c r="J207" s="35" t="s">
        <v>35</v>
      </c>
      <c r="K207" s="36">
        <f>IFERROR(AVERAGE(N207:Y207),"n/a")</f>
        <v>6.0000000000000019E-2</v>
      </c>
      <c r="L207" s="91" t="s">
        <v>140</v>
      </c>
      <c r="M207" s="92">
        <v>220</v>
      </c>
      <c r="N207" s="128">
        <f>ROUND(N203*30%,2)</f>
        <v>0.06</v>
      </c>
      <c r="O207" s="129">
        <f t="shared" ref="O207:Y207" si="144">ROUND(O203*30%,2)</f>
        <v>0.06</v>
      </c>
      <c r="P207" s="129">
        <f t="shared" si="144"/>
        <v>0.06</v>
      </c>
      <c r="Q207" s="129">
        <f t="shared" si="144"/>
        <v>0.06</v>
      </c>
      <c r="R207" s="129">
        <f t="shared" si="144"/>
        <v>0.06</v>
      </c>
      <c r="S207" s="129">
        <f t="shared" si="144"/>
        <v>0.06</v>
      </c>
      <c r="T207" s="129">
        <f t="shared" si="144"/>
        <v>0.06</v>
      </c>
      <c r="U207" s="129">
        <f t="shared" si="144"/>
        <v>0.06</v>
      </c>
      <c r="V207" s="129">
        <f t="shared" si="144"/>
        <v>0.06</v>
      </c>
      <c r="W207" s="129">
        <f t="shared" si="144"/>
        <v>0.06</v>
      </c>
      <c r="X207" s="129">
        <f t="shared" si="144"/>
        <v>0.06</v>
      </c>
      <c r="Y207" s="129">
        <f t="shared" si="144"/>
        <v>0.06</v>
      </c>
    </row>
    <row r="208" spans="4:25" ht="17.25" customHeight="1" x14ac:dyDescent="0.25">
      <c r="D208" s="32" t="s">
        <v>26</v>
      </c>
      <c r="E208" s="32" t="s">
        <v>211</v>
      </c>
      <c r="F208" s="33" t="s">
        <v>166</v>
      </c>
      <c r="G208" s="34" t="s">
        <v>163</v>
      </c>
      <c r="H208" s="32">
        <v>540</v>
      </c>
      <c r="I208" s="35" t="s">
        <v>139</v>
      </c>
      <c r="J208" s="35" t="s">
        <v>35</v>
      </c>
      <c r="K208" s="36">
        <f>IFERROR(AVERAGE(N208:Y208),"n/a")</f>
        <v>9.9999999999999985E-3</v>
      </c>
      <c r="L208" s="91" t="s">
        <v>141</v>
      </c>
      <c r="M208" s="92">
        <v>220</v>
      </c>
      <c r="N208" s="128">
        <f>ROUND(N203*5%,2)</f>
        <v>0.01</v>
      </c>
      <c r="O208" s="129">
        <f t="shared" ref="O208:Y208" si="145">ROUND(O203*5%,2)</f>
        <v>0.01</v>
      </c>
      <c r="P208" s="129">
        <f t="shared" si="145"/>
        <v>0.01</v>
      </c>
      <c r="Q208" s="129">
        <f t="shared" si="145"/>
        <v>0.01</v>
      </c>
      <c r="R208" s="129">
        <f t="shared" si="145"/>
        <v>0.01</v>
      </c>
      <c r="S208" s="129">
        <f t="shared" si="145"/>
        <v>0.01</v>
      </c>
      <c r="T208" s="129">
        <f t="shared" si="145"/>
        <v>0.01</v>
      </c>
      <c r="U208" s="129">
        <f t="shared" si="145"/>
        <v>0.01</v>
      </c>
      <c r="V208" s="129">
        <f t="shared" si="145"/>
        <v>0.01</v>
      </c>
      <c r="W208" s="129">
        <f t="shared" si="145"/>
        <v>0.01</v>
      </c>
      <c r="X208" s="129">
        <f t="shared" si="145"/>
        <v>0.01</v>
      </c>
      <c r="Y208" s="129">
        <f t="shared" si="145"/>
        <v>0.01</v>
      </c>
    </row>
    <row r="209" spans="4:25" ht="17.25" customHeight="1" x14ac:dyDescent="0.25">
      <c r="D209" s="32" t="s">
        <v>26</v>
      </c>
      <c r="E209" s="32" t="s">
        <v>211</v>
      </c>
      <c r="F209" s="33" t="s">
        <v>166</v>
      </c>
      <c r="G209" s="34" t="s">
        <v>163</v>
      </c>
      <c r="H209" s="32">
        <v>540</v>
      </c>
      <c r="I209" s="35" t="s">
        <v>139</v>
      </c>
      <c r="J209" s="35" t="s">
        <v>35</v>
      </c>
      <c r="K209" s="36">
        <f>IFERROR(AVERAGE(N209:Y209),"n/a")</f>
        <v>9.9999999999999985E-3</v>
      </c>
      <c r="L209" s="91" t="s">
        <v>142</v>
      </c>
      <c r="M209" s="92">
        <v>170</v>
      </c>
      <c r="N209" s="128">
        <f>ROUND(N203*5%,2)</f>
        <v>0.01</v>
      </c>
      <c r="O209" s="129">
        <f t="shared" ref="O209:Y209" si="146">ROUND(O203*5%,2)</f>
        <v>0.01</v>
      </c>
      <c r="P209" s="129">
        <f t="shared" si="146"/>
        <v>0.01</v>
      </c>
      <c r="Q209" s="129">
        <f t="shared" si="146"/>
        <v>0.01</v>
      </c>
      <c r="R209" s="129">
        <f t="shared" si="146"/>
        <v>0.01</v>
      </c>
      <c r="S209" s="129">
        <f t="shared" si="146"/>
        <v>0.01</v>
      </c>
      <c r="T209" s="129">
        <f t="shared" si="146"/>
        <v>0.01</v>
      </c>
      <c r="U209" s="129">
        <f t="shared" si="146"/>
        <v>0.01</v>
      </c>
      <c r="V209" s="129">
        <f t="shared" si="146"/>
        <v>0.01</v>
      </c>
      <c r="W209" s="129">
        <f t="shared" si="146"/>
        <v>0.01</v>
      </c>
      <c r="X209" s="129">
        <f t="shared" si="146"/>
        <v>0.01</v>
      </c>
      <c r="Y209" s="129">
        <f t="shared" si="146"/>
        <v>0.01</v>
      </c>
    </row>
    <row r="210" spans="4:25" ht="17.25" customHeight="1" x14ac:dyDescent="0.25">
      <c r="D210" s="32" t="s">
        <v>26</v>
      </c>
      <c r="E210" s="32" t="s">
        <v>211</v>
      </c>
      <c r="F210" s="33" t="s">
        <v>166</v>
      </c>
      <c r="G210" s="34" t="s">
        <v>163</v>
      </c>
      <c r="H210" s="32">
        <v>540</v>
      </c>
      <c r="I210" s="35" t="s">
        <v>139</v>
      </c>
      <c r="J210" s="35" t="s">
        <v>35</v>
      </c>
      <c r="K210" s="36">
        <f t="shared" si="136"/>
        <v>0</v>
      </c>
      <c r="L210" s="35" t="s">
        <v>143</v>
      </c>
      <c r="M210" s="37">
        <f>591/2</f>
        <v>295.5</v>
      </c>
      <c r="N210" s="130">
        <v>0</v>
      </c>
      <c r="O210" s="131">
        <v>0</v>
      </c>
      <c r="P210" s="131">
        <v>0</v>
      </c>
      <c r="Q210" s="131">
        <v>0</v>
      </c>
      <c r="R210" s="131">
        <v>0</v>
      </c>
      <c r="S210" s="131">
        <v>0</v>
      </c>
      <c r="T210" s="131">
        <v>0</v>
      </c>
      <c r="U210" s="131">
        <v>0</v>
      </c>
      <c r="V210" s="131">
        <v>0</v>
      </c>
      <c r="W210" s="131">
        <v>0</v>
      </c>
      <c r="X210" s="131">
        <v>0</v>
      </c>
      <c r="Y210" s="131">
        <v>0</v>
      </c>
    </row>
    <row r="211" spans="4:25" ht="17.25" customHeight="1" x14ac:dyDescent="0.25">
      <c r="D211" s="32" t="s">
        <v>26</v>
      </c>
      <c r="E211" s="32" t="s">
        <v>211</v>
      </c>
      <c r="F211" s="33" t="s">
        <v>166</v>
      </c>
      <c r="G211" s="34" t="s">
        <v>163</v>
      </c>
      <c r="H211" s="32">
        <v>540</v>
      </c>
      <c r="I211" s="35" t="s">
        <v>139</v>
      </c>
      <c r="J211" s="35" t="s">
        <v>35</v>
      </c>
      <c r="K211" s="36">
        <f t="shared" si="136"/>
        <v>0</v>
      </c>
      <c r="L211" s="35" t="s">
        <v>144</v>
      </c>
      <c r="M211" s="37">
        <v>200</v>
      </c>
      <c r="N211" s="130">
        <v>0</v>
      </c>
      <c r="O211" s="131">
        <v>0</v>
      </c>
      <c r="P211" s="131">
        <v>0</v>
      </c>
      <c r="Q211" s="131">
        <v>0</v>
      </c>
      <c r="R211" s="131">
        <v>0</v>
      </c>
      <c r="S211" s="131">
        <v>0</v>
      </c>
      <c r="T211" s="131">
        <v>0</v>
      </c>
      <c r="U211" s="131">
        <v>0</v>
      </c>
      <c r="V211" s="131">
        <v>0</v>
      </c>
      <c r="W211" s="131">
        <v>0</v>
      </c>
      <c r="X211" s="131">
        <v>0</v>
      </c>
      <c r="Y211" s="131">
        <v>0</v>
      </c>
    </row>
    <row r="212" spans="4:25" ht="17.25" customHeight="1" x14ac:dyDescent="0.25">
      <c r="D212" s="32" t="s">
        <v>26</v>
      </c>
      <c r="E212" s="32" t="s">
        <v>211</v>
      </c>
      <c r="F212" s="33" t="s">
        <v>166</v>
      </c>
      <c r="G212" s="34" t="s">
        <v>163</v>
      </c>
      <c r="H212" s="32">
        <v>540</v>
      </c>
      <c r="I212" s="35" t="s">
        <v>139</v>
      </c>
      <c r="J212" s="35" t="s">
        <v>35</v>
      </c>
      <c r="K212" s="36">
        <f t="shared" si="136"/>
        <v>0</v>
      </c>
      <c r="L212" s="35" t="s">
        <v>145</v>
      </c>
      <c r="M212" s="37">
        <v>200</v>
      </c>
      <c r="N212" s="130">
        <v>0</v>
      </c>
      <c r="O212" s="131">
        <v>0</v>
      </c>
      <c r="P212" s="131">
        <v>0</v>
      </c>
      <c r="Q212" s="131">
        <v>0</v>
      </c>
      <c r="R212" s="131">
        <v>0</v>
      </c>
      <c r="S212" s="131">
        <v>0</v>
      </c>
      <c r="T212" s="131">
        <v>0</v>
      </c>
      <c r="U212" s="131">
        <v>0</v>
      </c>
      <c r="V212" s="131">
        <v>0</v>
      </c>
      <c r="W212" s="131">
        <v>0</v>
      </c>
      <c r="X212" s="131">
        <v>0</v>
      </c>
      <c r="Y212" s="131">
        <v>0</v>
      </c>
    </row>
    <row r="213" spans="4:25" ht="17.25" customHeight="1" x14ac:dyDescent="0.25">
      <c r="D213" s="23" t="s">
        <v>26</v>
      </c>
      <c r="E213" s="23" t="s">
        <v>211</v>
      </c>
      <c r="F213" s="24" t="s">
        <v>170</v>
      </c>
      <c r="G213" s="25" t="s">
        <v>163</v>
      </c>
      <c r="H213" s="23">
        <v>540</v>
      </c>
      <c r="I213" s="26" t="s">
        <v>171</v>
      </c>
      <c r="J213" s="26" t="s">
        <v>34</v>
      </c>
      <c r="K213" s="27">
        <f>IFERROR(AVERAGE(N213:Y213),"n/a")</f>
        <v>0.5</v>
      </c>
      <c r="L213" s="28" t="s">
        <v>28</v>
      </c>
      <c r="M213" s="29" t="s">
        <v>28</v>
      </c>
      <c r="N213" s="30">
        <v>0.5</v>
      </c>
      <c r="O213" s="31">
        <v>0.5</v>
      </c>
      <c r="P213" s="31">
        <v>0.5</v>
      </c>
      <c r="Q213" s="31">
        <v>0.5</v>
      </c>
      <c r="R213" s="31">
        <v>0.5</v>
      </c>
      <c r="S213" s="31">
        <v>0.5</v>
      </c>
      <c r="T213" s="31">
        <v>0.5</v>
      </c>
      <c r="U213" s="31">
        <v>0.5</v>
      </c>
      <c r="V213" s="31">
        <v>0.5</v>
      </c>
      <c r="W213" s="31">
        <v>0.5</v>
      </c>
      <c r="X213" s="31">
        <v>0.5</v>
      </c>
      <c r="Y213" s="31">
        <v>0.5</v>
      </c>
    </row>
    <row r="214" spans="4:25" ht="17.25" customHeight="1" x14ac:dyDescent="0.25">
      <c r="D214" s="32" t="s">
        <v>26</v>
      </c>
      <c r="E214" s="32" t="s">
        <v>211</v>
      </c>
      <c r="F214" s="33" t="s">
        <v>170</v>
      </c>
      <c r="G214" s="34" t="s">
        <v>163</v>
      </c>
      <c r="H214" s="32">
        <v>540</v>
      </c>
      <c r="I214" s="35" t="s">
        <v>171</v>
      </c>
      <c r="J214" s="35" t="s">
        <v>35</v>
      </c>
      <c r="K214" s="36">
        <f>IFERROR(AVERAGE(N214:Y214),"n/a")</f>
        <v>0.5</v>
      </c>
      <c r="L214" s="85" t="s">
        <v>54</v>
      </c>
      <c r="M214" s="37">
        <v>2.5</v>
      </c>
      <c r="N214" s="44">
        <f>N213</f>
        <v>0.5</v>
      </c>
      <c r="O214" s="39">
        <f t="shared" ref="O214:Y214" si="147">O213</f>
        <v>0.5</v>
      </c>
      <c r="P214" s="39">
        <f t="shared" si="147"/>
        <v>0.5</v>
      </c>
      <c r="Q214" s="39">
        <f t="shared" si="147"/>
        <v>0.5</v>
      </c>
      <c r="R214" s="39">
        <f t="shared" si="147"/>
        <v>0.5</v>
      </c>
      <c r="S214" s="39">
        <f t="shared" si="147"/>
        <v>0.5</v>
      </c>
      <c r="T214" s="39">
        <f t="shared" si="147"/>
        <v>0.5</v>
      </c>
      <c r="U214" s="39">
        <f t="shared" si="147"/>
        <v>0.5</v>
      </c>
      <c r="V214" s="39">
        <f t="shared" si="147"/>
        <v>0.5</v>
      </c>
      <c r="W214" s="39">
        <f t="shared" si="147"/>
        <v>0.5</v>
      </c>
      <c r="X214" s="39">
        <f t="shared" si="147"/>
        <v>0.5</v>
      </c>
      <c r="Y214" s="39">
        <f t="shared" si="147"/>
        <v>0.5</v>
      </c>
    </row>
    <row r="215" spans="4:25" ht="17.25" customHeight="1" x14ac:dyDescent="0.25">
      <c r="D215" s="139" t="s">
        <v>26</v>
      </c>
      <c r="E215" s="139" t="s">
        <v>211</v>
      </c>
      <c r="F215" s="140" t="s">
        <v>28</v>
      </c>
      <c r="G215" s="141" t="s">
        <v>172</v>
      </c>
      <c r="H215" s="139" t="s">
        <v>28</v>
      </c>
      <c r="I215" s="142" t="s">
        <v>28</v>
      </c>
      <c r="J215" s="142" t="s">
        <v>28</v>
      </c>
      <c r="K215" s="143" t="str">
        <f t="shared" si="136"/>
        <v>n/a</v>
      </c>
      <c r="L215" s="142" t="s">
        <v>28</v>
      </c>
      <c r="M215" s="144" t="s">
        <v>28</v>
      </c>
      <c r="N215" s="145" t="s">
        <v>28</v>
      </c>
      <c r="O215" s="143" t="s">
        <v>28</v>
      </c>
      <c r="P215" s="143" t="s">
        <v>28</v>
      </c>
      <c r="Q215" s="143" t="s">
        <v>28</v>
      </c>
      <c r="R215" s="143" t="s">
        <v>28</v>
      </c>
      <c r="S215" s="143" t="s">
        <v>28</v>
      </c>
      <c r="T215" s="143" t="s">
        <v>28</v>
      </c>
      <c r="U215" s="143" t="s">
        <v>28</v>
      </c>
      <c r="V215" s="143" t="s">
        <v>28</v>
      </c>
      <c r="W215" s="143" t="s">
        <v>28</v>
      </c>
      <c r="X215" s="143" t="s">
        <v>28</v>
      </c>
      <c r="Y215" s="143" t="s">
        <v>28</v>
      </c>
    </row>
    <row r="216" spans="4:25" ht="17.25" customHeight="1" x14ac:dyDescent="0.25">
      <c r="D216" s="23" t="s">
        <v>26</v>
      </c>
      <c r="E216" s="23" t="s">
        <v>211</v>
      </c>
      <c r="F216" s="24" t="s">
        <v>173</v>
      </c>
      <c r="G216" s="25" t="s">
        <v>163</v>
      </c>
      <c r="H216" s="23">
        <v>550</v>
      </c>
      <c r="I216" s="26" t="s">
        <v>155</v>
      </c>
      <c r="J216" s="26" t="s">
        <v>34</v>
      </c>
      <c r="K216" s="27">
        <f t="shared" si="136"/>
        <v>7.5000000000000011E-2</v>
      </c>
      <c r="L216" s="28" t="s">
        <v>28</v>
      </c>
      <c r="M216" s="29" t="s">
        <v>28</v>
      </c>
      <c r="N216" s="30">
        <v>0.05</v>
      </c>
      <c r="O216" s="31">
        <v>0.05</v>
      </c>
      <c r="P216" s="31">
        <v>0.05</v>
      </c>
      <c r="Q216" s="31">
        <v>0.05</v>
      </c>
      <c r="R216" s="31">
        <v>0.06</v>
      </c>
      <c r="S216" s="31">
        <v>7.0000000000000007E-2</v>
      </c>
      <c r="T216" s="31">
        <v>0.11</v>
      </c>
      <c r="U216" s="31">
        <v>0.18</v>
      </c>
      <c r="V216" s="31">
        <v>0.11</v>
      </c>
      <c r="W216" s="31">
        <v>7.0000000000000007E-2</v>
      </c>
      <c r="X216" s="31">
        <v>0.05</v>
      </c>
      <c r="Y216" s="31">
        <v>0.05</v>
      </c>
    </row>
    <row r="217" spans="4:25" ht="17.25" customHeight="1" x14ac:dyDescent="0.25">
      <c r="D217" s="32" t="s">
        <v>26</v>
      </c>
      <c r="E217" s="32" t="s">
        <v>211</v>
      </c>
      <c r="F217" s="33" t="s">
        <v>173</v>
      </c>
      <c r="G217" s="34" t="s">
        <v>163</v>
      </c>
      <c r="H217" s="23">
        <v>550</v>
      </c>
      <c r="I217" s="35" t="s">
        <v>155</v>
      </c>
      <c r="J217" s="35" t="s">
        <v>35</v>
      </c>
      <c r="K217" s="36">
        <f t="shared" si="136"/>
        <v>5.5833333333333346E-2</v>
      </c>
      <c r="L217" s="35" t="s">
        <v>156</v>
      </c>
      <c r="M217" s="37">
        <v>0.12</v>
      </c>
      <c r="N217" s="44">
        <f>ROUND(N216*0.7,2)</f>
        <v>0.04</v>
      </c>
      <c r="O217" s="39">
        <f t="shared" ref="O217:Y217" si="148">ROUND(O216*0.7,2)</f>
        <v>0.04</v>
      </c>
      <c r="P217" s="39">
        <f t="shared" si="148"/>
        <v>0.04</v>
      </c>
      <c r="Q217" s="39">
        <f t="shared" si="148"/>
        <v>0.04</v>
      </c>
      <c r="R217" s="39">
        <f t="shared" si="148"/>
        <v>0.04</v>
      </c>
      <c r="S217" s="39">
        <f t="shared" si="148"/>
        <v>0.05</v>
      </c>
      <c r="T217" s="39">
        <f t="shared" si="148"/>
        <v>0.08</v>
      </c>
      <c r="U217" s="39">
        <f t="shared" si="148"/>
        <v>0.13</v>
      </c>
      <c r="V217" s="39">
        <f t="shared" si="148"/>
        <v>0.08</v>
      </c>
      <c r="W217" s="39">
        <f t="shared" si="148"/>
        <v>0.05</v>
      </c>
      <c r="X217" s="39">
        <f t="shared" si="148"/>
        <v>0.04</v>
      </c>
      <c r="Y217" s="39">
        <f t="shared" si="148"/>
        <v>0.04</v>
      </c>
    </row>
    <row r="218" spans="4:25" ht="17.25" customHeight="1" x14ac:dyDescent="0.25">
      <c r="D218" s="32" t="s">
        <v>26</v>
      </c>
      <c r="E218" s="32" t="s">
        <v>211</v>
      </c>
      <c r="F218" s="33" t="s">
        <v>173</v>
      </c>
      <c r="G218" s="34" t="s">
        <v>163</v>
      </c>
      <c r="H218" s="23">
        <v>550</v>
      </c>
      <c r="I218" s="35" t="s">
        <v>155</v>
      </c>
      <c r="J218" s="35" t="s">
        <v>35</v>
      </c>
      <c r="K218" s="36">
        <f t="shared" si="136"/>
        <v>1.9166666666666669E-2</v>
      </c>
      <c r="L218" s="35" t="s">
        <v>157</v>
      </c>
      <c r="M218" s="37">
        <v>0.75</v>
      </c>
      <c r="N218" s="44">
        <f>N216-N217</f>
        <v>1.0000000000000002E-2</v>
      </c>
      <c r="O218" s="39">
        <f t="shared" ref="O218:Y218" si="149">O216-O217</f>
        <v>1.0000000000000002E-2</v>
      </c>
      <c r="P218" s="39">
        <f t="shared" si="149"/>
        <v>1.0000000000000002E-2</v>
      </c>
      <c r="Q218" s="39">
        <f t="shared" si="149"/>
        <v>1.0000000000000002E-2</v>
      </c>
      <c r="R218" s="39">
        <f t="shared" si="149"/>
        <v>1.9999999999999997E-2</v>
      </c>
      <c r="S218" s="39">
        <f t="shared" si="149"/>
        <v>2.0000000000000004E-2</v>
      </c>
      <c r="T218" s="39">
        <f t="shared" si="149"/>
        <v>0.03</v>
      </c>
      <c r="U218" s="39">
        <f t="shared" si="149"/>
        <v>4.9999999999999989E-2</v>
      </c>
      <c r="V218" s="39">
        <f t="shared" si="149"/>
        <v>0.03</v>
      </c>
      <c r="W218" s="39">
        <f t="shared" si="149"/>
        <v>2.0000000000000004E-2</v>
      </c>
      <c r="X218" s="39">
        <f t="shared" si="149"/>
        <v>1.0000000000000002E-2</v>
      </c>
      <c r="Y218" s="39">
        <f t="shared" si="149"/>
        <v>1.0000000000000002E-2</v>
      </c>
    </row>
    <row r="219" spans="4:25" ht="17.25" customHeight="1" x14ac:dyDescent="0.25">
      <c r="D219" s="32" t="s">
        <v>26</v>
      </c>
      <c r="E219" s="32" t="s">
        <v>211</v>
      </c>
      <c r="F219" s="33" t="s">
        <v>173</v>
      </c>
      <c r="G219" s="34" t="s">
        <v>163</v>
      </c>
      <c r="H219" s="23">
        <v>550</v>
      </c>
      <c r="I219" s="35" t="s">
        <v>155</v>
      </c>
      <c r="J219" s="35" t="s">
        <v>35</v>
      </c>
      <c r="K219" s="36">
        <f t="shared" si="136"/>
        <v>7.5000000000000011E-2</v>
      </c>
      <c r="L219" s="35" t="s">
        <v>55</v>
      </c>
      <c r="M219" s="37">
        <f>ROUND(30%*15,1)</f>
        <v>4.5</v>
      </c>
      <c r="N219" s="44">
        <f>SUM(N217:N218)</f>
        <v>0.05</v>
      </c>
      <c r="O219" s="39">
        <f t="shared" ref="O219:Y219" si="150">SUM(O217:O218)</f>
        <v>0.05</v>
      </c>
      <c r="P219" s="39">
        <f t="shared" si="150"/>
        <v>0.05</v>
      </c>
      <c r="Q219" s="39">
        <f t="shared" si="150"/>
        <v>0.05</v>
      </c>
      <c r="R219" s="39">
        <f t="shared" si="150"/>
        <v>0.06</v>
      </c>
      <c r="S219" s="39">
        <f t="shared" si="150"/>
        <v>7.0000000000000007E-2</v>
      </c>
      <c r="T219" s="39">
        <f t="shared" si="150"/>
        <v>0.11</v>
      </c>
      <c r="U219" s="39">
        <f t="shared" si="150"/>
        <v>0.18</v>
      </c>
      <c r="V219" s="39">
        <f t="shared" si="150"/>
        <v>0.11</v>
      </c>
      <c r="W219" s="39">
        <f t="shared" si="150"/>
        <v>7.0000000000000007E-2</v>
      </c>
      <c r="X219" s="39">
        <f t="shared" si="150"/>
        <v>0.05</v>
      </c>
      <c r="Y219" s="39">
        <f t="shared" si="150"/>
        <v>0.05</v>
      </c>
    </row>
    <row r="220" spans="4:25" ht="17.25" customHeight="1" x14ac:dyDescent="0.25">
      <c r="D220" s="23" t="s">
        <v>26</v>
      </c>
      <c r="E220" s="23" t="s">
        <v>211</v>
      </c>
      <c r="F220" s="24" t="s">
        <v>173</v>
      </c>
      <c r="G220" s="25" t="s">
        <v>163</v>
      </c>
      <c r="H220" s="23">
        <v>550</v>
      </c>
      <c r="I220" s="26" t="s">
        <v>158</v>
      </c>
      <c r="J220" s="26" t="s">
        <v>34</v>
      </c>
      <c r="K220" s="27">
        <f t="shared" si="136"/>
        <v>7.5000000000000011E-2</v>
      </c>
      <c r="L220" s="28" t="s">
        <v>28</v>
      </c>
      <c r="M220" s="29" t="s">
        <v>28</v>
      </c>
      <c r="N220" s="30">
        <v>0.05</v>
      </c>
      <c r="O220" s="31">
        <v>0.05</v>
      </c>
      <c r="P220" s="31">
        <v>0.05</v>
      </c>
      <c r="Q220" s="31">
        <v>0.05</v>
      </c>
      <c r="R220" s="31">
        <v>0.06</v>
      </c>
      <c r="S220" s="31">
        <v>7.0000000000000007E-2</v>
      </c>
      <c r="T220" s="31">
        <v>0.11</v>
      </c>
      <c r="U220" s="31">
        <v>0.18</v>
      </c>
      <c r="V220" s="31">
        <v>0.11</v>
      </c>
      <c r="W220" s="31">
        <v>7.0000000000000007E-2</v>
      </c>
      <c r="X220" s="31">
        <v>0.05</v>
      </c>
      <c r="Y220" s="31">
        <v>0.05</v>
      </c>
    </row>
    <row r="221" spans="4:25" ht="17.25" customHeight="1" x14ac:dyDescent="0.25">
      <c r="D221" s="32" t="s">
        <v>26</v>
      </c>
      <c r="E221" s="32" t="s">
        <v>211</v>
      </c>
      <c r="F221" s="33" t="s">
        <v>173</v>
      </c>
      <c r="G221" s="34" t="s">
        <v>163</v>
      </c>
      <c r="H221" s="23">
        <v>550</v>
      </c>
      <c r="I221" s="35" t="s">
        <v>158</v>
      </c>
      <c r="J221" s="35" t="s">
        <v>35</v>
      </c>
      <c r="K221" s="36">
        <f t="shared" si="136"/>
        <v>5.5833333333333346E-2</v>
      </c>
      <c r="L221" s="35" t="s">
        <v>156</v>
      </c>
      <c r="M221" s="37">
        <v>0.12</v>
      </c>
      <c r="N221" s="44">
        <f>ROUND(N220*0.7,2)</f>
        <v>0.04</v>
      </c>
      <c r="O221" s="39">
        <f t="shared" ref="O221:Y221" si="151">ROUND(O220*0.7,2)</f>
        <v>0.04</v>
      </c>
      <c r="P221" s="39">
        <f t="shared" si="151"/>
        <v>0.04</v>
      </c>
      <c r="Q221" s="39">
        <f t="shared" si="151"/>
        <v>0.04</v>
      </c>
      <c r="R221" s="39">
        <f t="shared" si="151"/>
        <v>0.04</v>
      </c>
      <c r="S221" s="39">
        <f t="shared" si="151"/>
        <v>0.05</v>
      </c>
      <c r="T221" s="39">
        <f t="shared" si="151"/>
        <v>0.08</v>
      </c>
      <c r="U221" s="39">
        <f t="shared" si="151"/>
        <v>0.13</v>
      </c>
      <c r="V221" s="39">
        <f t="shared" si="151"/>
        <v>0.08</v>
      </c>
      <c r="W221" s="39">
        <f t="shared" si="151"/>
        <v>0.05</v>
      </c>
      <c r="X221" s="39">
        <f t="shared" si="151"/>
        <v>0.04</v>
      </c>
      <c r="Y221" s="39">
        <f t="shared" si="151"/>
        <v>0.04</v>
      </c>
    </row>
    <row r="222" spans="4:25" ht="17.25" customHeight="1" x14ac:dyDescent="0.25">
      <c r="D222" s="32" t="s">
        <v>26</v>
      </c>
      <c r="E222" s="32" t="s">
        <v>211</v>
      </c>
      <c r="F222" s="33" t="s">
        <v>173</v>
      </c>
      <c r="G222" s="34" t="s">
        <v>163</v>
      </c>
      <c r="H222" s="23">
        <v>550</v>
      </c>
      <c r="I222" s="35" t="s">
        <v>158</v>
      </c>
      <c r="J222" s="35" t="s">
        <v>35</v>
      </c>
      <c r="K222" s="36">
        <f t="shared" si="136"/>
        <v>1.9166666666666669E-2</v>
      </c>
      <c r="L222" s="35" t="s">
        <v>157</v>
      </c>
      <c r="M222" s="37">
        <v>0.75</v>
      </c>
      <c r="N222" s="44">
        <f>N220-N221</f>
        <v>1.0000000000000002E-2</v>
      </c>
      <c r="O222" s="39">
        <f t="shared" ref="O222:Y222" si="152">O220-O221</f>
        <v>1.0000000000000002E-2</v>
      </c>
      <c r="P222" s="39">
        <f t="shared" si="152"/>
        <v>1.0000000000000002E-2</v>
      </c>
      <c r="Q222" s="39">
        <f t="shared" si="152"/>
        <v>1.0000000000000002E-2</v>
      </c>
      <c r="R222" s="39">
        <f t="shared" si="152"/>
        <v>1.9999999999999997E-2</v>
      </c>
      <c r="S222" s="39">
        <f t="shared" si="152"/>
        <v>2.0000000000000004E-2</v>
      </c>
      <c r="T222" s="39">
        <f t="shared" si="152"/>
        <v>0.03</v>
      </c>
      <c r="U222" s="39">
        <f t="shared" si="152"/>
        <v>4.9999999999999989E-2</v>
      </c>
      <c r="V222" s="39">
        <f t="shared" si="152"/>
        <v>0.03</v>
      </c>
      <c r="W222" s="39">
        <f t="shared" si="152"/>
        <v>2.0000000000000004E-2</v>
      </c>
      <c r="X222" s="39">
        <f t="shared" si="152"/>
        <v>1.0000000000000002E-2</v>
      </c>
      <c r="Y222" s="39">
        <f t="shared" si="152"/>
        <v>1.0000000000000002E-2</v>
      </c>
    </row>
    <row r="223" spans="4:25" ht="17.25" customHeight="1" x14ac:dyDescent="0.25">
      <c r="D223" s="32" t="s">
        <v>26</v>
      </c>
      <c r="E223" s="32" t="s">
        <v>211</v>
      </c>
      <c r="F223" s="33" t="s">
        <v>173</v>
      </c>
      <c r="G223" s="34" t="s">
        <v>163</v>
      </c>
      <c r="H223" s="23">
        <v>550</v>
      </c>
      <c r="I223" s="35" t="s">
        <v>158</v>
      </c>
      <c r="J223" s="35" t="s">
        <v>35</v>
      </c>
      <c r="K223" s="36">
        <f t="shared" si="136"/>
        <v>7.5000000000000011E-2</v>
      </c>
      <c r="L223" s="35" t="s">
        <v>55</v>
      </c>
      <c r="M223" s="37">
        <f>ROUND(10%*30,1)</f>
        <v>3</v>
      </c>
      <c r="N223" s="44">
        <f>SUM(N221:N222)</f>
        <v>0.05</v>
      </c>
      <c r="O223" s="39">
        <f t="shared" ref="O223:Y223" si="153">SUM(O221:O222)</f>
        <v>0.05</v>
      </c>
      <c r="P223" s="39">
        <f t="shared" si="153"/>
        <v>0.05</v>
      </c>
      <c r="Q223" s="39">
        <f t="shared" si="153"/>
        <v>0.05</v>
      </c>
      <c r="R223" s="39">
        <f t="shared" si="153"/>
        <v>0.06</v>
      </c>
      <c r="S223" s="39">
        <f t="shared" si="153"/>
        <v>7.0000000000000007E-2</v>
      </c>
      <c r="T223" s="39">
        <f t="shared" si="153"/>
        <v>0.11</v>
      </c>
      <c r="U223" s="39">
        <f t="shared" si="153"/>
        <v>0.18</v>
      </c>
      <c r="V223" s="39">
        <f t="shared" si="153"/>
        <v>0.11</v>
      </c>
      <c r="W223" s="39">
        <f t="shared" si="153"/>
        <v>7.0000000000000007E-2</v>
      </c>
      <c r="X223" s="39">
        <f t="shared" si="153"/>
        <v>0.05</v>
      </c>
      <c r="Y223" s="39">
        <f t="shared" si="153"/>
        <v>0.05</v>
      </c>
    </row>
    <row r="224" spans="4:25" ht="17.25" customHeight="1" x14ac:dyDescent="0.25">
      <c r="D224" s="23" t="s">
        <v>26</v>
      </c>
      <c r="E224" s="23" t="s">
        <v>211</v>
      </c>
      <c r="F224" s="24" t="s">
        <v>174</v>
      </c>
      <c r="G224" s="25" t="s">
        <v>163</v>
      </c>
      <c r="H224" s="23">
        <v>600</v>
      </c>
      <c r="I224" s="26" t="s">
        <v>175</v>
      </c>
      <c r="J224" s="26" t="s">
        <v>34</v>
      </c>
      <c r="K224" s="27">
        <f t="shared" si="136"/>
        <v>0.29999999999999993</v>
      </c>
      <c r="L224" s="28" t="s">
        <v>28</v>
      </c>
      <c r="M224" s="29" t="s">
        <v>28</v>
      </c>
      <c r="N224" s="30">
        <v>0.3</v>
      </c>
      <c r="O224" s="31">
        <v>0.3</v>
      </c>
      <c r="P224" s="31">
        <v>0.3</v>
      </c>
      <c r="Q224" s="31">
        <v>0.3</v>
      </c>
      <c r="R224" s="31">
        <v>0.3</v>
      </c>
      <c r="S224" s="31">
        <v>0.3</v>
      </c>
      <c r="T224" s="31">
        <v>0.3</v>
      </c>
      <c r="U224" s="31">
        <v>0.3</v>
      </c>
      <c r="V224" s="31">
        <v>0.3</v>
      </c>
      <c r="W224" s="31">
        <v>0.3</v>
      </c>
      <c r="X224" s="31">
        <v>0.3</v>
      </c>
      <c r="Y224" s="31">
        <v>0.3</v>
      </c>
    </row>
    <row r="225" spans="4:25" ht="17.25" customHeight="1" x14ac:dyDescent="0.25">
      <c r="D225" s="32" t="s">
        <v>26</v>
      </c>
      <c r="E225" s="32" t="s">
        <v>211</v>
      </c>
      <c r="F225" s="33" t="s">
        <v>174</v>
      </c>
      <c r="G225" s="34" t="s">
        <v>163</v>
      </c>
      <c r="H225" s="32">
        <v>600</v>
      </c>
      <c r="I225" s="35" t="s">
        <v>175</v>
      </c>
      <c r="J225" s="35" t="s">
        <v>35</v>
      </c>
      <c r="K225" s="36">
        <f t="shared" si="136"/>
        <v>0.29999999999999993</v>
      </c>
      <c r="L225" s="85" t="s">
        <v>54</v>
      </c>
      <c r="M225" s="37">
        <v>2.5</v>
      </c>
      <c r="N225" s="44">
        <f>N224</f>
        <v>0.3</v>
      </c>
      <c r="O225" s="39">
        <f t="shared" ref="O225:Y225" si="154">O224</f>
        <v>0.3</v>
      </c>
      <c r="P225" s="39">
        <f t="shared" si="154"/>
        <v>0.3</v>
      </c>
      <c r="Q225" s="39">
        <f t="shared" si="154"/>
        <v>0.3</v>
      </c>
      <c r="R225" s="39">
        <f t="shared" si="154"/>
        <v>0.3</v>
      </c>
      <c r="S225" s="39">
        <f t="shared" si="154"/>
        <v>0.3</v>
      </c>
      <c r="T225" s="39">
        <f t="shared" si="154"/>
        <v>0.3</v>
      </c>
      <c r="U225" s="39">
        <f t="shared" si="154"/>
        <v>0.3</v>
      </c>
      <c r="V225" s="39">
        <f t="shared" si="154"/>
        <v>0.3</v>
      </c>
      <c r="W225" s="39">
        <f t="shared" si="154"/>
        <v>0.3</v>
      </c>
      <c r="X225" s="39">
        <f t="shared" si="154"/>
        <v>0.3</v>
      </c>
      <c r="Y225" s="39">
        <f t="shared" si="154"/>
        <v>0.3</v>
      </c>
    </row>
    <row r="226" spans="4:25" ht="17.25" customHeight="1" x14ac:dyDescent="0.25">
      <c r="D226" s="32" t="s">
        <v>26</v>
      </c>
      <c r="E226" s="32" t="s">
        <v>211</v>
      </c>
      <c r="F226" s="33" t="s">
        <v>174</v>
      </c>
      <c r="G226" s="34" t="s">
        <v>163</v>
      </c>
      <c r="H226" s="32">
        <v>600</v>
      </c>
      <c r="I226" s="35" t="s">
        <v>175</v>
      </c>
      <c r="J226" s="35" t="s">
        <v>35</v>
      </c>
      <c r="K226" s="36">
        <f>IFERROR(AVERAGE(N226:Y226),"n/a")</f>
        <v>0.14999999999999997</v>
      </c>
      <c r="L226" s="35" t="s">
        <v>55</v>
      </c>
      <c r="M226" s="37">
        <f>ROUND(0.5%*230,1)</f>
        <v>1.2</v>
      </c>
      <c r="N226" s="44">
        <f>N227</f>
        <v>0.15</v>
      </c>
      <c r="O226" s="39">
        <f t="shared" ref="O226:Y226" si="155">O227</f>
        <v>0.15</v>
      </c>
      <c r="P226" s="39">
        <f t="shared" si="155"/>
        <v>0.15</v>
      </c>
      <c r="Q226" s="39">
        <f t="shared" si="155"/>
        <v>0.15</v>
      </c>
      <c r="R226" s="39">
        <f t="shared" si="155"/>
        <v>0.15</v>
      </c>
      <c r="S226" s="39">
        <f t="shared" si="155"/>
        <v>0.15</v>
      </c>
      <c r="T226" s="39">
        <f t="shared" si="155"/>
        <v>0.15</v>
      </c>
      <c r="U226" s="39">
        <f t="shared" si="155"/>
        <v>0.15</v>
      </c>
      <c r="V226" s="39">
        <f t="shared" si="155"/>
        <v>0.15</v>
      </c>
      <c r="W226" s="39">
        <f t="shared" si="155"/>
        <v>0.15</v>
      </c>
      <c r="X226" s="39">
        <f t="shared" si="155"/>
        <v>0.15</v>
      </c>
      <c r="Y226" s="39">
        <f t="shared" si="155"/>
        <v>0.15</v>
      </c>
    </row>
    <row r="227" spans="4:25" ht="17.25" customHeight="1" x14ac:dyDescent="0.25">
      <c r="D227" s="32" t="s">
        <v>26</v>
      </c>
      <c r="E227" s="32" t="s">
        <v>211</v>
      </c>
      <c r="F227" s="33" t="s">
        <v>174</v>
      </c>
      <c r="G227" s="34" t="s">
        <v>163</v>
      </c>
      <c r="H227" s="32">
        <v>600</v>
      </c>
      <c r="I227" s="35" t="s">
        <v>175</v>
      </c>
      <c r="J227" s="35" t="s">
        <v>35</v>
      </c>
      <c r="K227" s="36">
        <f>IFERROR(AVERAGE(N227:Y227),"n/a")</f>
        <v>0.14999999999999997</v>
      </c>
      <c r="L227" s="35" t="s">
        <v>51</v>
      </c>
      <c r="M227" s="37">
        <v>1.5</v>
      </c>
      <c r="N227" s="44">
        <f>ROUND(N224*50%,2)</f>
        <v>0.15</v>
      </c>
      <c r="O227" s="39">
        <f t="shared" ref="O227:Y227" si="156">ROUND(O224*50%,2)</f>
        <v>0.15</v>
      </c>
      <c r="P227" s="39">
        <f t="shared" si="156"/>
        <v>0.15</v>
      </c>
      <c r="Q227" s="39">
        <f t="shared" si="156"/>
        <v>0.15</v>
      </c>
      <c r="R227" s="39">
        <f t="shared" si="156"/>
        <v>0.15</v>
      </c>
      <c r="S227" s="39">
        <f t="shared" si="156"/>
        <v>0.15</v>
      </c>
      <c r="T227" s="39">
        <f t="shared" si="156"/>
        <v>0.15</v>
      </c>
      <c r="U227" s="39">
        <f t="shared" si="156"/>
        <v>0.15</v>
      </c>
      <c r="V227" s="39">
        <f t="shared" si="156"/>
        <v>0.15</v>
      </c>
      <c r="W227" s="39">
        <f t="shared" si="156"/>
        <v>0.15</v>
      </c>
      <c r="X227" s="39">
        <f t="shared" si="156"/>
        <v>0.15</v>
      </c>
      <c r="Y227" s="39">
        <f t="shared" si="156"/>
        <v>0.15</v>
      </c>
    </row>
    <row r="228" spans="4:25" ht="17.25" customHeight="1" x14ac:dyDescent="0.25">
      <c r="D228" s="11" t="s">
        <v>26</v>
      </c>
      <c r="E228" s="11" t="s">
        <v>211</v>
      </c>
      <c r="F228" s="12" t="s">
        <v>28</v>
      </c>
      <c r="G228" s="13" t="s">
        <v>176</v>
      </c>
      <c r="H228" s="11" t="s">
        <v>28</v>
      </c>
      <c r="I228" s="14" t="s">
        <v>28</v>
      </c>
      <c r="J228" s="14" t="s">
        <v>28</v>
      </c>
      <c r="K228" s="11" t="str">
        <f t="shared" si="136"/>
        <v>n/a</v>
      </c>
      <c r="L228" s="14" t="s">
        <v>28</v>
      </c>
      <c r="M228" s="15" t="s">
        <v>28</v>
      </c>
      <c r="N228" s="16" t="s">
        <v>28</v>
      </c>
      <c r="O228" s="11" t="s">
        <v>28</v>
      </c>
      <c r="P228" s="11" t="s">
        <v>28</v>
      </c>
      <c r="Q228" s="11" t="s">
        <v>28</v>
      </c>
      <c r="R228" s="11" t="s">
        <v>28</v>
      </c>
      <c r="S228" s="11" t="s">
        <v>28</v>
      </c>
      <c r="T228" s="11" t="s">
        <v>28</v>
      </c>
      <c r="U228" s="11" t="s">
        <v>28</v>
      </c>
      <c r="V228" s="11" t="s">
        <v>28</v>
      </c>
      <c r="W228" s="11" t="s">
        <v>28</v>
      </c>
      <c r="X228" s="11" t="s">
        <v>28</v>
      </c>
      <c r="Y228" s="11" t="s">
        <v>28</v>
      </c>
    </row>
    <row r="229" spans="4:25" ht="17.25" customHeight="1" x14ac:dyDescent="0.25">
      <c r="D229" s="17" t="s">
        <v>26</v>
      </c>
      <c r="E229" s="17" t="s">
        <v>211</v>
      </c>
      <c r="F229" s="18" t="s">
        <v>28</v>
      </c>
      <c r="G229" s="19" t="s">
        <v>177</v>
      </c>
      <c r="H229" s="17" t="s">
        <v>28</v>
      </c>
      <c r="I229" s="20" t="s">
        <v>28</v>
      </c>
      <c r="J229" s="20" t="s">
        <v>28</v>
      </c>
      <c r="K229" s="17" t="str">
        <f t="shared" si="136"/>
        <v>n/a</v>
      </c>
      <c r="L229" s="20" t="s">
        <v>28</v>
      </c>
      <c r="M229" s="21" t="s">
        <v>28</v>
      </c>
      <c r="N229" s="22" t="s">
        <v>28</v>
      </c>
      <c r="O229" s="17" t="s">
        <v>28</v>
      </c>
      <c r="P229" s="17" t="s">
        <v>28</v>
      </c>
      <c r="Q229" s="17" t="s">
        <v>28</v>
      </c>
      <c r="R229" s="17" t="s">
        <v>28</v>
      </c>
      <c r="S229" s="17" t="s">
        <v>28</v>
      </c>
      <c r="T229" s="17" t="s">
        <v>28</v>
      </c>
      <c r="U229" s="17" t="s">
        <v>28</v>
      </c>
      <c r="V229" s="17" t="s">
        <v>28</v>
      </c>
      <c r="W229" s="17" t="s">
        <v>28</v>
      </c>
      <c r="X229" s="17" t="s">
        <v>28</v>
      </c>
      <c r="Y229" s="17" t="s">
        <v>28</v>
      </c>
    </row>
    <row r="230" spans="4:25" ht="17.25" customHeight="1" x14ac:dyDescent="0.25">
      <c r="D230" s="23" t="s">
        <v>26</v>
      </c>
      <c r="E230" s="23" t="s">
        <v>211</v>
      </c>
      <c r="F230" s="24" t="s">
        <v>178</v>
      </c>
      <c r="G230" s="25" t="s">
        <v>179</v>
      </c>
      <c r="H230" s="23">
        <v>900</v>
      </c>
      <c r="I230" s="26" t="s">
        <v>147</v>
      </c>
      <c r="J230" s="26" t="s">
        <v>34</v>
      </c>
      <c r="K230" s="27">
        <f t="shared" si="136"/>
        <v>1</v>
      </c>
      <c r="L230" s="28" t="s">
        <v>28</v>
      </c>
      <c r="M230" s="29" t="s">
        <v>28</v>
      </c>
      <c r="N230" s="30">
        <v>1</v>
      </c>
      <c r="O230" s="31">
        <v>1</v>
      </c>
      <c r="P230" s="31">
        <v>1</v>
      </c>
      <c r="Q230" s="31">
        <v>1</v>
      </c>
      <c r="R230" s="31">
        <v>1</v>
      </c>
      <c r="S230" s="31">
        <v>1</v>
      </c>
      <c r="T230" s="31">
        <v>1</v>
      </c>
      <c r="U230" s="31">
        <v>1</v>
      </c>
      <c r="V230" s="31">
        <v>1</v>
      </c>
      <c r="W230" s="31">
        <v>1</v>
      </c>
      <c r="X230" s="31">
        <v>1</v>
      </c>
      <c r="Y230" s="31">
        <v>1</v>
      </c>
    </row>
    <row r="231" spans="4:25" ht="17.25" customHeight="1" x14ac:dyDescent="0.25">
      <c r="D231" s="23" t="s">
        <v>26</v>
      </c>
      <c r="E231" s="23" t="s">
        <v>211</v>
      </c>
      <c r="F231" s="24" t="s">
        <v>180</v>
      </c>
      <c r="G231" s="25" t="s">
        <v>179</v>
      </c>
      <c r="H231" s="23">
        <v>950</v>
      </c>
      <c r="I231" s="26" t="s">
        <v>129</v>
      </c>
      <c r="J231" s="26" t="s">
        <v>34</v>
      </c>
      <c r="K231" s="27">
        <f t="shared" si="136"/>
        <v>0.99583333333333324</v>
      </c>
      <c r="L231" s="28" t="s">
        <v>28</v>
      </c>
      <c r="M231" s="29" t="s">
        <v>28</v>
      </c>
      <c r="N231" s="30">
        <v>0.85</v>
      </c>
      <c r="O231" s="31">
        <v>0.8</v>
      </c>
      <c r="P231" s="31">
        <v>0.8</v>
      </c>
      <c r="Q231" s="31">
        <v>0.9</v>
      </c>
      <c r="R231" s="31">
        <v>0.9</v>
      </c>
      <c r="S231" s="31">
        <v>1.1000000000000001</v>
      </c>
      <c r="T231" s="31">
        <v>1.2</v>
      </c>
      <c r="U231" s="31">
        <v>1.2</v>
      </c>
      <c r="V231" s="31">
        <v>1.2</v>
      </c>
      <c r="W231" s="31">
        <v>1.1000000000000001</v>
      </c>
      <c r="X231" s="31">
        <v>1</v>
      </c>
      <c r="Y231" s="31">
        <v>0.9</v>
      </c>
    </row>
    <row r="232" spans="4:25" ht="17.25" customHeight="1" x14ac:dyDescent="0.25">
      <c r="D232" s="32" t="s">
        <v>26</v>
      </c>
      <c r="E232" s="32" t="s">
        <v>211</v>
      </c>
      <c r="F232" s="33" t="s">
        <v>180</v>
      </c>
      <c r="G232" s="34" t="s">
        <v>179</v>
      </c>
      <c r="H232" s="32">
        <v>950</v>
      </c>
      <c r="I232" s="35" t="s">
        <v>129</v>
      </c>
      <c r="J232" s="35" t="s">
        <v>35</v>
      </c>
      <c r="K232" s="36">
        <f t="shared" si="136"/>
        <v>4.9833333333333318E-3</v>
      </c>
      <c r="L232" s="35" t="s">
        <v>36</v>
      </c>
      <c r="M232" s="37">
        <f>10*(5*6)/10^3</f>
        <v>0.3</v>
      </c>
      <c r="N232" s="38">
        <f>ROUND(0.5%*N231,4)</f>
        <v>4.3E-3</v>
      </c>
      <c r="O232" s="39">
        <f t="shared" ref="O232:Y232" si="157">ROUND(0.5%*O231,4)</f>
        <v>4.0000000000000001E-3</v>
      </c>
      <c r="P232" s="39">
        <f t="shared" si="157"/>
        <v>4.0000000000000001E-3</v>
      </c>
      <c r="Q232" s="39">
        <f t="shared" si="157"/>
        <v>4.4999999999999997E-3</v>
      </c>
      <c r="R232" s="39">
        <f t="shared" si="157"/>
        <v>4.4999999999999997E-3</v>
      </c>
      <c r="S232" s="39">
        <f t="shared" si="157"/>
        <v>5.4999999999999997E-3</v>
      </c>
      <c r="T232" s="39">
        <f t="shared" si="157"/>
        <v>6.0000000000000001E-3</v>
      </c>
      <c r="U232" s="39">
        <f t="shared" si="157"/>
        <v>6.0000000000000001E-3</v>
      </c>
      <c r="V232" s="39">
        <f t="shared" si="157"/>
        <v>6.0000000000000001E-3</v>
      </c>
      <c r="W232" s="39">
        <f t="shared" si="157"/>
        <v>5.4999999999999997E-3</v>
      </c>
      <c r="X232" s="39">
        <f t="shared" si="157"/>
        <v>5.0000000000000001E-3</v>
      </c>
      <c r="Y232" s="39">
        <f t="shared" si="157"/>
        <v>4.4999999999999997E-3</v>
      </c>
    </row>
    <row r="233" spans="4:25" ht="17.25" customHeight="1" x14ac:dyDescent="0.25">
      <c r="D233" s="32" t="s">
        <v>26</v>
      </c>
      <c r="E233" s="32" t="s">
        <v>211</v>
      </c>
      <c r="F233" s="33" t="s">
        <v>180</v>
      </c>
      <c r="G233" s="34" t="s">
        <v>179</v>
      </c>
      <c r="H233" s="32">
        <v>950</v>
      </c>
      <c r="I233" s="35" t="s">
        <v>129</v>
      </c>
      <c r="J233" s="35" t="s">
        <v>35</v>
      </c>
      <c r="K233" s="36">
        <f t="shared" si="136"/>
        <v>0.63833333333333331</v>
      </c>
      <c r="L233" s="35" t="s">
        <v>37</v>
      </c>
      <c r="M233" s="37">
        <v>4.5</v>
      </c>
      <c r="N233" s="40">
        <f>ROUND($N$42*N231,2)</f>
        <v>0.17</v>
      </c>
      <c r="O233" s="41">
        <f>ROUND($O$42*O231,2)</f>
        <v>0.24</v>
      </c>
      <c r="P233" s="41">
        <f>ROUND($P$42*P231,2)</f>
        <v>0.32</v>
      </c>
      <c r="Q233" s="41">
        <f>ROUND($Q$42*Q231,2)</f>
        <v>0.45</v>
      </c>
      <c r="R233" s="41">
        <f>ROUND($R$42*R231,2)</f>
        <v>0.63</v>
      </c>
      <c r="S233" s="41">
        <f>ROUND($S$42*S231,2)</f>
        <v>0.88</v>
      </c>
      <c r="T233" s="41">
        <f>ROUND($T$42*T231,2)</f>
        <v>1.08</v>
      </c>
      <c r="U233" s="41">
        <f>ROUND($U$42*U231,2)</f>
        <v>1.08</v>
      </c>
      <c r="V233" s="41">
        <f>ROUND($V$42*V231,2)</f>
        <v>1.08</v>
      </c>
      <c r="W233" s="41">
        <f>ROUND($W$42*W231,2)</f>
        <v>0.77</v>
      </c>
      <c r="X233" s="41">
        <f>ROUND($X$42*X231,2)</f>
        <v>0.6</v>
      </c>
      <c r="Y233" s="41">
        <f>ROUND($Y$42*Y231,2)</f>
        <v>0.36</v>
      </c>
    </row>
    <row r="234" spans="4:25" ht="17.25" customHeight="1" x14ac:dyDescent="0.25">
      <c r="D234" s="32" t="s">
        <v>26</v>
      </c>
      <c r="E234" s="32" t="s">
        <v>211</v>
      </c>
      <c r="F234" s="33" t="s">
        <v>180</v>
      </c>
      <c r="G234" s="34" t="s">
        <v>179</v>
      </c>
      <c r="H234" s="32">
        <v>950</v>
      </c>
      <c r="I234" s="35" t="s">
        <v>129</v>
      </c>
      <c r="J234" s="35" t="s">
        <v>35</v>
      </c>
      <c r="K234" s="36">
        <f t="shared" si="136"/>
        <v>0.35251666666666664</v>
      </c>
      <c r="L234" s="35" t="s">
        <v>38</v>
      </c>
      <c r="M234" s="37">
        <v>4.5</v>
      </c>
      <c r="N234" s="40">
        <f>N231-SUM(N232:N233)</f>
        <v>0.67569999999999997</v>
      </c>
      <c r="O234" s="41">
        <f t="shared" ref="O234" si="158">O231-SUM(O232:O233)</f>
        <v>0.55600000000000005</v>
      </c>
      <c r="P234" s="41">
        <f t="shared" ref="P234:Y234" si="159">P231-SUM(P232:P233)</f>
        <v>0.47600000000000003</v>
      </c>
      <c r="Q234" s="41">
        <f t="shared" si="159"/>
        <v>0.44550000000000001</v>
      </c>
      <c r="R234" s="41">
        <f t="shared" si="159"/>
        <v>0.26550000000000007</v>
      </c>
      <c r="S234" s="41">
        <f t="shared" si="159"/>
        <v>0.21450000000000014</v>
      </c>
      <c r="T234" s="41">
        <f t="shared" si="159"/>
        <v>0.11399999999999988</v>
      </c>
      <c r="U234" s="41">
        <f t="shared" si="159"/>
        <v>0.11399999999999988</v>
      </c>
      <c r="V234" s="41">
        <f t="shared" si="159"/>
        <v>0.11399999999999988</v>
      </c>
      <c r="W234" s="41">
        <f t="shared" si="159"/>
        <v>0.32450000000000012</v>
      </c>
      <c r="X234" s="41">
        <f t="shared" si="159"/>
        <v>0.39500000000000002</v>
      </c>
      <c r="Y234" s="41">
        <f t="shared" si="159"/>
        <v>0.53550000000000009</v>
      </c>
    </row>
    <row r="235" spans="4:25" ht="17.25" customHeight="1" x14ac:dyDescent="0.25">
      <c r="D235" s="23" t="s">
        <v>26</v>
      </c>
      <c r="E235" s="23" t="s">
        <v>211</v>
      </c>
      <c r="F235" s="24" t="s">
        <v>181</v>
      </c>
      <c r="G235" s="25" t="s">
        <v>179</v>
      </c>
      <c r="H235" s="23">
        <f t="shared" ref="H235:H242" si="160">H216+365</f>
        <v>915</v>
      </c>
      <c r="I235" s="26" t="s">
        <v>155</v>
      </c>
      <c r="J235" s="26" t="s">
        <v>34</v>
      </c>
      <c r="K235" s="27">
        <f t="shared" si="136"/>
        <v>7.5000000000000011E-2</v>
      </c>
      <c r="L235" s="28" t="s">
        <v>28</v>
      </c>
      <c r="M235" s="29" t="s">
        <v>28</v>
      </c>
      <c r="N235" s="30">
        <v>0.05</v>
      </c>
      <c r="O235" s="31">
        <v>0.05</v>
      </c>
      <c r="P235" s="31">
        <v>0.05</v>
      </c>
      <c r="Q235" s="31">
        <v>0.05</v>
      </c>
      <c r="R235" s="31">
        <v>0.06</v>
      </c>
      <c r="S235" s="31">
        <v>7.0000000000000007E-2</v>
      </c>
      <c r="T235" s="31">
        <v>0.11</v>
      </c>
      <c r="U235" s="31">
        <v>0.18</v>
      </c>
      <c r="V235" s="31">
        <v>0.11</v>
      </c>
      <c r="W235" s="31">
        <v>7.0000000000000007E-2</v>
      </c>
      <c r="X235" s="31">
        <v>0.05</v>
      </c>
      <c r="Y235" s="31">
        <v>0.05</v>
      </c>
    </row>
    <row r="236" spans="4:25" ht="17.25" customHeight="1" x14ac:dyDescent="0.25">
      <c r="D236" s="32" t="s">
        <v>26</v>
      </c>
      <c r="E236" s="32" t="s">
        <v>211</v>
      </c>
      <c r="F236" s="33" t="s">
        <v>181</v>
      </c>
      <c r="G236" s="34" t="s">
        <v>179</v>
      </c>
      <c r="H236" s="32">
        <f t="shared" si="160"/>
        <v>915</v>
      </c>
      <c r="I236" s="35" t="s">
        <v>155</v>
      </c>
      <c r="J236" s="35" t="s">
        <v>35</v>
      </c>
      <c r="K236" s="36">
        <f t="shared" si="136"/>
        <v>5.5833333333333346E-2</v>
      </c>
      <c r="L236" s="35" t="s">
        <v>156</v>
      </c>
      <c r="M236" s="37">
        <v>0.12</v>
      </c>
      <c r="N236" s="44">
        <f>ROUND(N235*0.7,2)</f>
        <v>0.04</v>
      </c>
      <c r="O236" s="39">
        <f t="shared" ref="O236:Y236" si="161">ROUND(O235*0.7,2)</f>
        <v>0.04</v>
      </c>
      <c r="P236" s="39">
        <f t="shared" si="161"/>
        <v>0.04</v>
      </c>
      <c r="Q236" s="39">
        <f t="shared" si="161"/>
        <v>0.04</v>
      </c>
      <c r="R236" s="39">
        <f t="shared" si="161"/>
        <v>0.04</v>
      </c>
      <c r="S236" s="39">
        <f t="shared" si="161"/>
        <v>0.05</v>
      </c>
      <c r="T236" s="39">
        <f t="shared" si="161"/>
        <v>0.08</v>
      </c>
      <c r="U236" s="39">
        <f t="shared" si="161"/>
        <v>0.13</v>
      </c>
      <c r="V236" s="39">
        <f t="shared" si="161"/>
        <v>0.08</v>
      </c>
      <c r="W236" s="39">
        <f t="shared" si="161"/>
        <v>0.05</v>
      </c>
      <c r="X236" s="39">
        <f t="shared" si="161"/>
        <v>0.04</v>
      </c>
      <c r="Y236" s="39">
        <f t="shared" si="161"/>
        <v>0.04</v>
      </c>
    </row>
    <row r="237" spans="4:25" ht="17.25" customHeight="1" x14ac:dyDescent="0.25">
      <c r="D237" s="32" t="s">
        <v>26</v>
      </c>
      <c r="E237" s="32" t="s">
        <v>211</v>
      </c>
      <c r="F237" s="33" t="s">
        <v>181</v>
      </c>
      <c r="G237" s="34" t="s">
        <v>179</v>
      </c>
      <c r="H237" s="32">
        <f t="shared" si="160"/>
        <v>915</v>
      </c>
      <c r="I237" s="35" t="s">
        <v>155</v>
      </c>
      <c r="J237" s="35" t="s">
        <v>35</v>
      </c>
      <c r="K237" s="36">
        <f t="shared" si="136"/>
        <v>1.9166666666666669E-2</v>
      </c>
      <c r="L237" s="35" t="s">
        <v>157</v>
      </c>
      <c r="M237" s="37">
        <v>0.75</v>
      </c>
      <c r="N237" s="44">
        <f>N235-N236</f>
        <v>1.0000000000000002E-2</v>
      </c>
      <c r="O237" s="39">
        <f t="shared" ref="O237:Y237" si="162">O235-O236</f>
        <v>1.0000000000000002E-2</v>
      </c>
      <c r="P237" s="39">
        <f t="shared" si="162"/>
        <v>1.0000000000000002E-2</v>
      </c>
      <c r="Q237" s="39">
        <f t="shared" si="162"/>
        <v>1.0000000000000002E-2</v>
      </c>
      <c r="R237" s="39">
        <f t="shared" si="162"/>
        <v>1.9999999999999997E-2</v>
      </c>
      <c r="S237" s="39">
        <f t="shared" si="162"/>
        <v>2.0000000000000004E-2</v>
      </c>
      <c r="T237" s="39">
        <f t="shared" si="162"/>
        <v>0.03</v>
      </c>
      <c r="U237" s="39">
        <f t="shared" si="162"/>
        <v>4.9999999999999989E-2</v>
      </c>
      <c r="V237" s="39">
        <f t="shared" si="162"/>
        <v>0.03</v>
      </c>
      <c r="W237" s="39">
        <f t="shared" si="162"/>
        <v>2.0000000000000004E-2</v>
      </c>
      <c r="X237" s="39">
        <f t="shared" si="162"/>
        <v>1.0000000000000002E-2</v>
      </c>
      <c r="Y237" s="39">
        <f t="shared" si="162"/>
        <v>1.0000000000000002E-2</v>
      </c>
    </row>
    <row r="238" spans="4:25" ht="17.25" customHeight="1" x14ac:dyDescent="0.25">
      <c r="D238" s="32" t="s">
        <v>26</v>
      </c>
      <c r="E238" s="32" t="s">
        <v>211</v>
      </c>
      <c r="F238" s="33" t="s">
        <v>181</v>
      </c>
      <c r="G238" s="34" t="s">
        <v>179</v>
      </c>
      <c r="H238" s="32">
        <f t="shared" si="160"/>
        <v>915</v>
      </c>
      <c r="I238" s="35" t="s">
        <v>155</v>
      </c>
      <c r="J238" s="35" t="s">
        <v>35</v>
      </c>
      <c r="K238" s="36">
        <f t="shared" si="136"/>
        <v>7.5000000000000011E-2</v>
      </c>
      <c r="L238" s="35" t="s">
        <v>55</v>
      </c>
      <c r="M238" s="37">
        <f>ROUND(30%*15,1)</f>
        <v>4.5</v>
      </c>
      <c r="N238" s="44">
        <f>SUM(N236:N237)</f>
        <v>0.05</v>
      </c>
      <c r="O238" s="39">
        <f t="shared" ref="O238:Y238" si="163">SUM(O236:O237)</f>
        <v>0.05</v>
      </c>
      <c r="P238" s="39">
        <f t="shared" si="163"/>
        <v>0.05</v>
      </c>
      <c r="Q238" s="39">
        <f t="shared" si="163"/>
        <v>0.05</v>
      </c>
      <c r="R238" s="39">
        <f t="shared" si="163"/>
        <v>0.06</v>
      </c>
      <c r="S238" s="39">
        <f t="shared" si="163"/>
        <v>7.0000000000000007E-2</v>
      </c>
      <c r="T238" s="39">
        <f t="shared" si="163"/>
        <v>0.11</v>
      </c>
      <c r="U238" s="39">
        <f t="shared" si="163"/>
        <v>0.18</v>
      </c>
      <c r="V238" s="39">
        <f t="shared" si="163"/>
        <v>0.11</v>
      </c>
      <c r="W238" s="39">
        <f t="shared" si="163"/>
        <v>7.0000000000000007E-2</v>
      </c>
      <c r="X238" s="39">
        <f t="shared" si="163"/>
        <v>0.05</v>
      </c>
      <c r="Y238" s="39">
        <f t="shared" si="163"/>
        <v>0.05</v>
      </c>
    </row>
    <row r="239" spans="4:25" ht="17.25" customHeight="1" x14ac:dyDescent="0.25">
      <c r="D239" s="23" t="s">
        <v>26</v>
      </c>
      <c r="E239" s="23" t="s">
        <v>211</v>
      </c>
      <c r="F239" s="24" t="s">
        <v>181</v>
      </c>
      <c r="G239" s="25" t="s">
        <v>179</v>
      </c>
      <c r="H239" s="23">
        <f t="shared" si="160"/>
        <v>915</v>
      </c>
      <c r="I239" s="26" t="s">
        <v>158</v>
      </c>
      <c r="J239" s="26" t="s">
        <v>34</v>
      </c>
      <c r="K239" s="27">
        <f t="shared" si="136"/>
        <v>7.5000000000000011E-2</v>
      </c>
      <c r="L239" s="28" t="s">
        <v>28</v>
      </c>
      <c r="M239" s="29" t="s">
        <v>28</v>
      </c>
      <c r="N239" s="30">
        <v>0.05</v>
      </c>
      <c r="O239" s="31">
        <v>0.05</v>
      </c>
      <c r="P239" s="31">
        <v>0.05</v>
      </c>
      <c r="Q239" s="31">
        <v>0.05</v>
      </c>
      <c r="R239" s="31">
        <v>0.06</v>
      </c>
      <c r="S239" s="31">
        <v>7.0000000000000007E-2</v>
      </c>
      <c r="T239" s="31">
        <v>0.11</v>
      </c>
      <c r="U239" s="31">
        <v>0.18</v>
      </c>
      <c r="V239" s="31">
        <v>0.11</v>
      </c>
      <c r="W239" s="31">
        <v>7.0000000000000007E-2</v>
      </c>
      <c r="X239" s="31">
        <v>0.05</v>
      </c>
      <c r="Y239" s="31">
        <v>0.05</v>
      </c>
    </row>
    <row r="240" spans="4:25" ht="17.25" customHeight="1" x14ac:dyDescent="0.25">
      <c r="D240" s="32" t="s">
        <v>26</v>
      </c>
      <c r="E240" s="32" t="s">
        <v>211</v>
      </c>
      <c r="F240" s="33" t="s">
        <v>181</v>
      </c>
      <c r="G240" s="34" t="s">
        <v>179</v>
      </c>
      <c r="H240" s="32">
        <f t="shared" si="160"/>
        <v>915</v>
      </c>
      <c r="I240" s="35" t="s">
        <v>158</v>
      </c>
      <c r="J240" s="35" t="s">
        <v>35</v>
      </c>
      <c r="K240" s="36">
        <f t="shared" si="136"/>
        <v>5.5833333333333346E-2</v>
      </c>
      <c r="L240" s="35" t="s">
        <v>156</v>
      </c>
      <c r="M240" s="37">
        <v>0.12</v>
      </c>
      <c r="N240" s="44">
        <f>ROUND(N239*0.7,2)</f>
        <v>0.04</v>
      </c>
      <c r="O240" s="39">
        <f t="shared" ref="O240:Y240" si="164">ROUND(O239*0.7,2)</f>
        <v>0.04</v>
      </c>
      <c r="P240" s="39">
        <f t="shared" si="164"/>
        <v>0.04</v>
      </c>
      <c r="Q240" s="39">
        <f t="shared" si="164"/>
        <v>0.04</v>
      </c>
      <c r="R240" s="39">
        <f t="shared" si="164"/>
        <v>0.04</v>
      </c>
      <c r="S240" s="39">
        <f t="shared" si="164"/>
        <v>0.05</v>
      </c>
      <c r="T240" s="39">
        <f t="shared" si="164"/>
        <v>0.08</v>
      </c>
      <c r="U240" s="39">
        <f t="shared" si="164"/>
        <v>0.13</v>
      </c>
      <c r="V240" s="39">
        <f t="shared" si="164"/>
        <v>0.08</v>
      </c>
      <c r="W240" s="39">
        <f t="shared" si="164"/>
        <v>0.05</v>
      </c>
      <c r="X240" s="39">
        <f t="shared" si="164"/>
        <v>0.04</v>
      </c>
      <c r="Y240" s="39">
        <f t="shared" si="164"/>
        <v>0.04</v>
      </c>
    </row>
    <row r="241" spans="4:25" ht="17.25" customHeight="1" x14ac:dyDescent="0.25">
      <c r="D241" s="32" t="s">
        <v>26</v>
      </c>
      <c r="E241" s="32" t="s">
        <v>211</v>
      </c>
      <c r="F241" s="33" t="s">
        <v>181</v>
      </c>
      <c r="G241" s="34" t="s">
        <v>179</v>
      </c>
      <c r="H241" s="32">
        <f t="shared" si="160"/>
        <v>915</v>
      </c>
      <c r="I241" s="35" t="s">
        <v>158</v>
      </c>
      <c r="J241" s="35" t="s">
        <v>35</v>
      </c>
      <c r="K241" s="36">
        <f t="shared" si="136"/>
        <v>1.9166666666666669E-2</v>
      </c>
      <c r="L241" s="35" t="s">
        <v>157</v>
      </c>
      <c r="M241" s="37">
        <v>0.75</v>
      </c>
      <c r="N241" s="44">
        <f>N239-N240</f>
        <v>1.0000000000000002E-2</v>
      </c>
      <c r="O241" s="39">
        <f t="shared" ref="O241:Y241" si="165">O239-O240</f>
        <v>1.0000000000000002E-2</v>
      </c>
      <c r="P241" s="39">
        <f t="shared" si="165"/>
        <v>1.0000000000000002E-2</v>
      </c>
      <c r="Q241" s="39">
        <f t="shared" si="165"/>
        <v>1.0000000000000002E-2</v>
      </c>
      <c r="R241" s="39">
        <f t="shared" si="165"/>
        <v>1.9999999999999997E-2</v>
      </c>
      <c r="S241" s="39">
        <f t="shared" si="165"/>
        <v>2.0000000000000004E-2</v>
      </c>
      <c r="T241" s="39">
        <f t="shared" si="165"/>
        <v>0.03</v>
      </c>
      <c r="U241" s="39">
        <f t="shared" si="165"/>
        <v>4.9999999999999989E-2</v>
      </c>
      <c r="V241" s="39">
        <f t="shared" si="165"/>
        <v>0.03</v>
      </c>
      <c r="W241" s="39">
        <f t="shared" si="165"/>
        <v>2.0000000000000004E-2</v>
      </c>
      <c r="X241" s="39">
        <f t="shared" si="165"/>
        <v>1.0000000000000002E-2</v>
      </c>
      <c r="Y241" s="39">
        <f t="shared" si="165"/>
        <v>1.0000000000000002E-2</v>
      </c>
    </row>
    <row r="242" spans="4:25" ht="17.25" customHeight="1" x14ac:dyDescent="0.25">
      <c r="D242" s="32" t="s">
        <v>26</v>
      </c>
      <c r="E242" s="32" t="s">
        <v>211</v>
      </c>
      <c r="F242" s="33" t="s">
        <v>181</v>
      </c>
      <c r="G242" s="34" t="s">
        <v>179</v>
      </c>
      <c r="H242" s="32">
        <f t="shared" si="160"/>
        <v>915</v>
      </c>
      <c r="I242" s="35" t="s">
        <v>158</v>
      </c>
      <c r="J242" s="35" t="s">
        <v>35</v>
      </c>
      <c r="K242" s="36">
        <f t="shared" si="136"/>
        <v>7.5000000000000011E-2</v>
      </c>
      <c r="L242" s="35" t="s">
        <v>55</v>
      </c>
      <c r="M242" s="37">
        <f>ROUND(10%*30,1)</f>
        <v>3</v>
      </c>
      <c r="N242" s="44">
        <f>SUM(N240:N241)</f>
        <v>0.05</v>
      </c>
      <c r="O242" s="39">
        <f t="shared" ref="O242:Y242" si="166">SUM(O240:O241)</f>
        <v>0.05</v>
      </c>
      <c r="P242" s="39">
        <f t="shared" si="166"/>
        <v>0.05</v>
      </c>
      <c r="Q242" s="39">
        <f t="shared" si="166"/>
        <v>0.05</v>
      </c>
      <c r="R242" s="39">
        <f t="shared" si="166"/>
        <v>0.06</v>
      </c>
      <c r="S242" s="39">
        <f t="shared" si="166"/>
        <v>7.0000000000000007E-2</v>
      </c>
      <c r="T242" s="39">
        <f t="shared" si="166"/>
        <v>0.11</v>
      </c>
      <c r="U242" s="39">
        <f t="shared" si="166"/>
        <v>0.18</v>
      </c>
      <c r="V242" s="39">
        <f t="shared" si="166"/>
        <v>0.11</v>
      </c>
      <c r="W242" s="39">
        <f t="shared" si="166"/>
        <v>7.0000000000000007E-2</v>
      </c>
      <c r="X242" s="39">
        <f t="shared" si="166"/>
        <v>0.05</v>
      </c>
      <c r="Y242" s="39">
        <f t="shared" si="166"/>
        <v>0.05</v>
      </c>
    </row>
    <row r="243" spans="4:25" ht="17.25" customHeight="1" x14ac:dyDescent="0.25">
      <c r="D243" s="23" t="s">
        <v>26</v>
      </c>
      <c r="E243" s="23" t="s">
        <v>211</v>
      </c>
      <c r="F243" s="24" t="s">
        <v>182</v>
      </c>
      <c r="G243" s="25" t="s">
        <v>179</v>
      </c>
      <c r="H243" s="23">
        <v>950</v>
      </c>
      <c r="I243" s="26" t="s">
        <v>134</v>
      </c>
      <c r="J243" s="26" t="s">
        <v>34</v>
      </c>
      <c r="K243" s="27">
        <f t="shared" si="136"/>
        <v>0.25</v>
      </c>
      <c r="L243" s="28" t="s">
        <v>28</v>
      </c>
      <c r="M243" s="29" t="s">
        <v>28</v>
      </c>
      <c r="N243" s="30">
        <v>0.25</v>
      </c>
      <c r="O243" s="31">
        <v>0.25</v>
      </c>
      <c r="P243" s="31">
        <v>0.25</v>
      </c>
      <c r="Q243" s="31">
        <v>0.25</v>
      </c>
      <c r="R243" s="31">
        <v>0.25</v>
      </c>
      <c r="S243" s="31">
        <v>0.25</v>
      </c>
      <c r="T243" s="31">
        <v>0.25</v>
      </c>
      <c r="U243" s="31">
        <v>0.25</v>
      </c>
      <c r="V243" s="31">
        <v>0.25</v>
      </c>
      <c r="W243" s="31">
        <v>0.25</v>
      </c>
      <c r="X243" s="31">
        <v>0.25</v>
      </c>
      <c r="Y243" s="31">
        <v>0.25</v>
      </c>
    </row>
    <row r="244" spans="4:25" ht="17.25" customHeight="1" x14ac:dyDescent="0.25">
      <c r="D244" s="32" t="s">
        <v>26</v>
      </c>
      <c r="E244" s="32" t="s">
        <v>211</v>
      </c>
      <c r="F244" s="33" t="s">
        <v>182</v>
      </c>
      <c r="G244" s="34" t="s">
        <v>179</v>
      </c>
      <c r="H244" s="32">
        <v>950</v>
      </c>
      <c r="I244" s="35" t="s">
        <v>134</v>
      </c>
      <c r="J244" s="35" t="s">
        <v>35</v>
      </c>
      <c r="K244" s="36">
        <f t="shared" si="136"/>
        <v>0.25</v>
      </c>
      <c r="L244" s="85" t="s">
        <v>54</v>
      </c>
      <c r="M244" s="37">
        <v>2.5</v>
      </c>
      <c r="N244" s="44">
        <f>N243</f>
        <v>0.25</v>
      </c>
      <c r="O244" s="39">
        <f t="shared" ref="O244:Y244" si="167">O243</f>
        <v>0.25</v>
      </c>
      <c r="P244" s="39">
        <f t="shared" si="167"/>
        <v>0.25</v>
      </c>
      <c r="Q244" s="39">
        <f t="shared" si="167"/>
        <v>0.25</v>
      </c>
      <c r="R244" s="39">
        <f t="shared" si="167"/>
        <v>0.25</v>
      </c>
      <c r="S244" s="39">
        <f t="shared" si="167"/>
        <v>0.25</v>
      </c>
      <c r="T244" s="39">
        <f t="shared" si="167"/>
        <v>0.25</v>
      </c>
      <c r="U244" s="39">
        <f t="shared" si="167"/>
        <v>0.25</v>
      </c>
      <c r="V244" s="39">
        <f t="shared" si="167"/>
        <v>0.25</v>
      </c>
      <c r="W244" s="39">
        <f t="shared" si="167"/>
        <v>0.25</v>
      </c>
      <c r="X244" s="39">
        <f t="shared" si="167"/>
        <v>0.25</v>
      </c>
      <c r="Y244" s="39">
        <f t="shared" si="167"/>
        <v>0.25</v>
      </c>
    </row>
    <row r="245" spans="4:25" ht="17.25" customHeight="1" x14ac:dyDescent="0.25">
      <c r="D245" s="17" t="s">
        <v>26</v>
      </c>
      <c r="E245" s="17" t="s">
        <v>211</v>
      </c>
      <c r="F245" s="18" t="s">
        <v>28</v>
      </c>
      <c r="G245" s="19" t="s">
        <v>183</v>
      </c>
      <c r="H245" s="17" t="s">
        <v>28</v>
      </c>
      <c r="I245" s="20" t="s">
        <v>28</v>
      </c>
      <c r="J245" s="20" t="s">
        <v>28</v>
      </c>
      <c r="K245" s="17" t="str">
        <f t="shared" si="136"/>
        <v>n/a</v>
      </c>
      <c r="L245" s="20" t="s">
        <v>28</v>
      </c>
      <c r="M245" s="21" t="s">
        <v>28</v>
      </c>
      <c r="N245" s="22" t="s">
        <v>28</v>
      </c>
      <c r="O245" s="17" t="s">
        <v>28</v>
      </c>
      <c r="P245" s="17" t="s">
        <v>28</v>
      </c>
      <c r="Q245" s="17" t="s">
        <v>28</v>
      </c>
      <c r="R245" s="17" t="s">
        <v>28</v>
      </c>
      <c r="S245" s="17" t="s">
        <v>28</v>
      </c>
      <c r="T245" s="17" t="s">
        <v>28</v>
      </c>
      <c r="U245" s="17" t="s">
        <v>28</v>
      </c>
      <c r="V245" s="17" t="s">
        <v>28</v>
      </c>
      <c r="W245" s="17" t="s">
        <v>28</v>
      </c>
      <c r="X245" s="17" t="s">
        <v>28</v>
      </c>
      <c r="Y245" s="17" t="s">
        <v>28</v>
      </c>
    </row>
    <row r="246" spans="4:25" ht="17.25" customHeight="1" x14ac:dyDescent="0.25">
      <c r="D246" s="23" t="s">
        <v>26</v>
      </c>
      <c r="E246" s="23" t="s">
        <v>211</v>
      </c>
      <c r="F246" s="24" t="s">
        <v>184</v>
      </c>
      <c r="G246" s="25" t="s">
        <v>185</v>
      </c>
      <c r="H246" s="23">
        <v>1260</v>
      </c>
      <c r="I246" s="26" t="s">
        <v>147</v>
      </c>
      <c r="J246" s="26" t="s">
        <v>34</v>
      </c>
      <c r="K246" s="27">
        <f t="shared" si="136"/>
        <v>1</v>
      </c>
      <c r="L246" s="28" t="s">
        <v>28</v>
      </c>
      <c r="M246" s="29" t="s">
        <v>28</v>
      </c>
      <c r="N246" s="30">
        <v>1</v>
      </c>
      <c r="O246" s="31">
        <v>1</v>
      </c>
      <c r="P246" s="31">
        <v>1</v>
      </c>
      <c r="Q246" s="31">
        <v>1</v>
      </c>
      <c r="R246" s="31">
        <v>1</v>
      </c>
      <c r="S246" s="31">
        <v>1</v>
      </c>
      <c r="T246" s="31">
        <v>1</v>
      </c>
      <c r="U246" s="31">
        <v>1</v>
      </c>
      <c r="V246" s="31">
        <v>1</v>
      </c>
      <c r="W246" s="31">
        <v>1</v>
      </c>
      <c r="X246" s="31">
        <v>1</v>
      </c>
      <c r="Y246" s="31">
        <v>1</v>
      </c>
    </row>
    <row r="247" spans="4:25" ht="17.25" customHeight="1" x14ac:dyDescent="0.25">
      <c r="D247" s="23" t="s">
        <v>26</v>
      </c>
      <c r="E247" s="23" t="s">
        <v>211</v>
      </c>
      <c r="F247" s="24" t="s">
        <v>186</v>
      </c>
      <c r="G247" s="25" t="s">
        <v>185</v>
      </c>
      <c r="H247" s="23">
        <v>1290</v>
      </c>
      <c r="I247" s="26" t="s">
        <v>129</v>
      </c>
      <c r="J247" s="26" t="s">
        <v>34</v>
      </c>
      <c r="K247" s="27">
        <f t="shared" si="136"/>
        <v>0.99583333333333324</v>
      </c>
      <c r="L247" s="28" t="s">
        <v>28</v>
      </c>
      <c r="M247" s="29" t="s">
        <v>28</v>
      </c>
      <c r="N247" s="30">
        <v>0.85</v>
      </c>
      <c r="O247" s="31">
        <v>0.8</v>
      </c>
      <c r="P247" s="31">
        <v>0.8</v>
      </c>
      <c r="Q247" s="31">
        <v>0.9</v>
      </c>
      <c r="R247" s="31">
        <v>0.9</v>
      </c>
      <c r="S247" s="31">
        <v>1.1000000000000001</v>
      </c>
      <c r="T247" s="31">
        <v>1.2</v>
      </c>
      <c r="U247" s="31">
        <v>1.2</v>
      </c>
      <c r="V247" s="31">
        <v>1.2</v>
      </c>
      <c r="W247" s="31">
        <v>1.1000000000000001</v>
      </c>
      <c r="X247" s="31">
        <v>1</v>
      </c>
      <c r="Y247" s="31">
        <v>0.9</v>
      </c>
    </row>
    <row r="248" spans="4:25" ht="17.25" customHeight="1" x14ac:dyDescent="0.25">
      <c r="D248" s="32" t="s">
        <v>26</v>
      </c>
      <c r="E248" s="32" t="s">
        <v>211</v>
      </c>
      <c r="F248" s="33" t="s">
        <v>186</v>
      </c>
      <c r="G248" s="34" t="s">
        <v>185</v>
      </c>
      <c r="H248" s="32">
        <v>1290</v>
      </c>
      <c r="I248" s="35" t="s">
        <v>129</v>
      </c>
      <c r="J248" s="35" t="s">
        <v>35</v>
      </c>
      <c r="K248" s="36">
        <f t="shared" si="136"/>
        <v>4.9833333333333318E-3</v>
      </c>
      <c r="L248" s="35" t="s">
        <v>36</v>
      </c>
      <c r="M248" s="37">
        <f>10*(5*6)/10^3</f>
        <v>0.3</v>
      </c>
      <c r="N248" s="38">
        <f>ROUND(0.5%*N247,4)</f>
        <v>4.3E-3</v>
      </c>
      <c r="O248" s="39">
        <f t="shared" ref="O248:Y248" si="168">ROUND(0.5%*O247,4)</f>
        <v>4.0000000000000001E-3</v>
      </c>
      <c r="P248" s="39">
        <f t="shared" si="168"/>
        <v>4.0000000000000001E-3</v>
      </c>
      <c r="Q248" s="39">
        <f t="shared" si="168"/>
        <v>4.4999999999999997E-3</v>
      </c>
      <c r="R248" s="39">
        <f t="shared" si="168"/>
        <v>4.4999999999999997E-3</v>
      </c>
      <c r="S248" s="39">
        <f t="shared" si="168"/>
        <v>5.4999999999999997E-3</v>
      </c>
      <c r="T248" s="39">
        <f t="shared" si="168"/>
        <v>6.0000000000000001E-3</v>
      </c>
      <c r="U248" s="39">
        <f t="shared" si="168"/>
        <v>6.0000000000000001E-3</v>
      </c>
      <c r="V248" s="39">
        <f t="shared" si="168"/>
        <v>6.0000000000000001E-3</v>
      </c>
      <c r="W248" s="39">
        <f t="shared" si="168"/>
        <v>5.4999999999999997E-3</v>
      </c>
      <c r="X248" s="39">
        <f t="shared" si="168"/>
        <v>5.0000000000000001E-3</v>
      </c>
      <c r="Y248" s="39">
        <f t="shared" si="168"/>
        <v>4.4999999999999997E-3</v>
      </c>
    </row>
    <row r="249" spans="4:25" ht="17.25" customHeight="1" x14ac:dyDescent="0.25">
      <c r="D249" s="32" t="s">
        <v>26</v>
      </c>
      <c r="E249" s="32" t="s">
        <v>211</v>
      </c>
      <c r="F249" s="33" t="s">
        <v>186</v>
      </c>
      <c r="G249" s="34" t="s">
        <v>185</v>
      </c>
      <c r="H249" s="32">
        <v>1290</v>
      </c>
      <c r="I249" s="35" t="s">
        <v>129</v>
      </c>
      <c r="J249" s="35" t="s">
        <v>35</v>
      </c>
      <c r="K249" s="36">
        <f t="shared" si="136"/>
        <v>0.63833333333333331</v>
      </c>
      <c r="L249" s="35" t="s">
        <v>37</v>
      </c>
      <c r="M249" s="37">
        <v>4.5</v>
      </c>
      <c r="N249" s="40">
        <f>ROUND($N$42*N247,2)</f>
        <v>0.17</v>
      </c>
      <c r="O249" s="41">
        <f>ROUND($O$42*O247,2)</f>
        <v>0.24</v>
      </c>
      <c r="P249" s="41">
        <f>ROUND($P$42*P247,2)</f>
        <v>0.32</v>
      </c>
      <c r="Q249" s="41">
        <f>ROUND($Q$42*Q247,2)</f>
        <v>0.45</v>
      </c>
      <c r="R249" s="41">
        <f>ROUND($R$42*R247,2)</f>
        <v>0.63</v>
      </c>
      <c r="S249" s="41">
        <f>ROUND($S$42*S247,2)</f>
        <v>0.88</v>
      </c>
      <c r="T249" s="41">
        <f>ROUND($T$42*T247,2)</f>
        <v>1.08</v>
      </c>
      <c r="U249" s="41">
        <f>ROUND($U$42*U247,2)</f>
        <v>1.08</v>
      </c>
      <c r="V249" s="41">
        <f>ROUND($V$42*V247,2)</f>
        <v>1.08</v>
      </c>
      <c r="W249" s="41">
        <f>ROUND($W$42*W247,2)</f>
        <v>0.77</v>
      </c>
      <c r="X249" s="41">
        <f>ROUND($X$42*X247,2)</f>
        <v>0.6</v>
      </c>
      <c r="Y249" s="41">
        <f>ROUND($Y$42*Y247,2)</f>
        <v>0.36</v>
      </c>
    </row>
    <row r="250" spans="4:25" ht="17.25" customHeight="1" x14ac:dyDescent="0.25">
      <c r="D250" s="32" t="s">
        <v>26</v>
      </c>
      <c r="E250" s="32" t="s">
        <v>211</v>
      </c>
      <c r="F250" s="33" t="s">
        <v>186</v>
      </c>
      <c r="G250" s="34" t="s">
        <v>185</v>
      </c>
      <c r="H250" s="32">
        <v>1290</v>
      </c>
      <c r="I250" s="35" t="s">
        <v>129</v>
      </c>
      <c r="J250" s="35" t="s">
        <v>35</v>
      </c>
      <c r="K250" s="36">
        <f t="shared" si="136"/>
        <v>0.35251666666666664</v>
      </c>
      <c r="L250" s="35" t="s">
        <v>38</v>
      </c>
      <c r="M250" s="37">
        <v>4.5</v>
      </c>
      <c r="N250" s="40">
        <f>N247-SUM(N248:N249)</f>
        <v>0.67569999999999997</v>
      </c>
      <c r="O250" s="41">
        <f t="shared" ref="O250" si="169">O247-SUM(O248:O249)</f>
        <v>0.55600000000000005</v>
      </c>
      <c r="P250" s="41">
        <f t="shared" ref="P250:Y250" si="170">P247-SUM(P248:P249)</f>
        <v>0.47600000000000003</v>
      </c>
      <c r="Q250" s="41">
        <f t="shared" si="170"/>
        <v>0.44550000000000001</v>
      </c>
      <c r="R250" s="41">
        <f t="shared" si="170"/>
        <v>0.26550000000000007</v>
      </c>
      <c r="S250" s="41">
        <f t="shared" si="170"/>
        <v>0.21450000000000014</v>
      </c>
      <c r="T250" s="41">
        <f t="shared" si="170"/>
        <v>0.11399999999999988</v>
      </c>
      <c r="U250" s="41">
        <f t="shared" si="170"/>
        <v>0.11399999999999988</v>
      </c>
      <c r="V250" s="41">
        <f t="shared" si="170"/>
        <v>0.11399999999999988</v>
      </c>
      <c r="W250" s="41">
        <f t="shared" si="170"/>
        <v>0.32450000000000012</v>
      </c>
      <c r="X250" s="41">
        <f t="shared" si="170"/>
        <v>0.39500000000000002</v>
      </c>
      <c r="Y250" s="41">
        <f t="shared" si="170"/>
        <v>0.53550000000000009</v>
      </c>
    </row>
    <row r="251" spans="4:25" ht="17.25" customHeight="1" x14ac:dyDescent="0.25">
      <c r="D251" s="23" t="s">
        <v>26</v>
      </c>
      <c r="E251" s="23" t="s">
        <v>211</v>
      </c>
      <c r="F251" s="24" t="s">
        <v>187</v>
      </c>
      <c r="G251" s="25" t="s">
        <v>185</v>
      </c>
      <c r="H251" s="23">
        <v>1290</v>
      </c>
      <c r="I251" s="26" t="s">
        <v>134</v>
      </c>
      <c r="J251" s="26" t="s">
        <v>34</v>
      </c>
      <c r="K251" s="27">
        <f t="shared" si="136"/>
        <v>0.25</v>
      </c>
      <c r="L251" s="28" t="s">
        <v>28</v>
      </c>
      <c r="M251" s="29" t="s">
        <v>28</v>
      </c>
      <c r="N251" s="30">
        <v>0.25</v>
      </c>
      <c r="O251" s="31">
        <v>0.25</v>
      </c>
      <c r="P251" s="31">
        <v>0.25</v>
      </c>
      <c r="Q251" s="31">
        <v>0.25</v>
      </c>
      <c r="R251" s="31">
        <v>0.25</v>
      </c>
      <c r="S251" s="31">
        <v>0.25</v>
      </c>
      <c r="T251" s="31">
        <v>0.25</v>
      </c>
      <c r="U251" s="31">
        <v>0.25</v>
      </c>
      <c r="V251" s="31">
        <v>0.25</v>
      </c>
      <c r="W251" s="31">
        <v>0.25</v>
      </c>
      <c r="X251" s="31">
        <v>0.25</v>
      </c>
      <c r="Y251" s="31">
        <v>0.25</v>
      </c>
    </row>
    <row r="252" spans="4:25" ht="17.25" customHeight="1" x14ac:dyDescent="0.25">
      <c r="D252" s="32" t="s">
        <v>26</v>
      </c>
      <c r="E252" s="32" t="s">
        <v>211</v>
      </c>
      <c r="F252" s="33" t="s">
        <v>187</v>
      </c>
      <c r="G252" s="34" t="s">
        <v>185</v>
      </c>
      <c r="H252" s="32">
        <v>1290</v>
      </c>
      <c r="I252" s="35" t="s">
        <v>134</v>
      </c>
      <c r="J252" s="35" t="s">
        <v>35</v>
      </c>
      <c r="K252" s="36">
        <f t="shared" si="136"/>
        <v>0.25</v>
      </c>
      <c r="L252" s="85" t="s">
        <v>54</v>
      </c>
      <c r="M252" s="37">
        <v>2.5</v>
      </c>
      <c r="N252" s="146">
        <f>N251</f>
        <v>0.25</v>
      </c>
      <c r="O252" s="147">
        <f t="shared" ref="O252:Y252" si="171">O251</f>
        <v>0.25</v>
      </c>
      <c r="P252" s="147">
        <f t="shared" si="171"/>
        <v>0.25</v>
      </c>
      <c r="Q252" s="147">
        <f t="shared" si="171"/>
        <v>0.25</v>
      </c>
      <c r="R252" s="147">
        <f t="shared" si="171"/>
        <v>0.25</v>
      </c>
      <c r="S252" s="147">
        <f t="shared" si="171"/>
        <v>0.25</v>
      </c>
      <c r="T252" s="147">
        <f t="shared" si="171"/>
        <v>0.25</v>
      </c>
      <c r="U252" s="147">
        <f t="shared" si="171"/>
        <v>0.25</v>
      </c>
      <c r="V252" s="147">
        <f t="shared" si="171"/>
        <v>0.25</v>
      </c>
      <c r="W252" s="147">
        <f t="shared" si="171"/>
        <v>0.25</v>
      </c>
      <c r="X252" s="147">
        <f t="shared" si="171"/>
        <v>0.25</v>
      </c>
      <c r="Y252" s="147">
        <f t="shared" si="171"/>
        <v>0.25</v>
      </c>
    </row>
    <row r="253" spans="4:25" ht="17.25" customHeight="1" x14ac:dyDescent="0.25">
      <c r="D253" s="32" t="s">
        <v>26</v>
      </c>
      <c r="E253" s="32" t="s">
        <v>211</v>
      </c>
      <c r="F253" s="33" t="s">
        <v>187</v>
      </c>
      <c r="G253" s="34" t="s">
        <v>185</v>
      </c>
      <c r="H253" s="32">
        <v>1290</v>
      </c>
      <c r="I253" s="35" t="s">
        <v>134</v>
      </c>
      <c r="J253" s="35" t="s">
        <v>35</v>
      </c>
      <c r="K253" s="36">
        <f>IFERROR(AVERAGE(N253:Y253),"n/a")</f>
        <v>6.0000000000000019E-2</v>
      </c>
      <c r="L253" s="35" t="s">
        <v>55</v>
      </c>
      <c r="M253" s="37">
        <f>ROUND(0.5%*230,1)</f>
        <v>1.2</v>
      </c>
      <c r="N253" s="146">
        <f>N254</f>
        <v>0.06</v>
      </c>
      <c r="O253" s="147">
        <f t="shared" ref="O253:Y253" si="172">O254</f>
        <v>0.06</v>
      </c>
      <c r="P253" s="147">
        <f t="shared" si="172"/>
        <v>0.06</v>
      </c>
      <c r="Q253" s="147">
        <f t="shared" si="172"/>
        <v>0.06</v>
      </c>
      <c r="R253" s="147">
        <f t="shared" si="172"/>
        <v>0.06</v>
      </c>
      <c r="S253" s="147">
        <f t="shared" si="172"/>
        <v>0.06</v>
      </c>
      <c r="T253" s="147">
        <f t="shared" si="172"/>
        <v>0.06</v>
      </c>
      <c r="U253" s="147">
        <f t="shared" si="172"/>
        <v>0.06</v>
      </c>
      <c r="V253" s="147">
        <f t="shared" si="172"/>
        <v>0.06</v>
      </c>
      <c r="W253" s="147">
        <f t="shared" si="172"/>
        <v>0.06</v>
      </c>
      <c r="X253" s="147">
        <f t="shared" si="172"/>
        <v>0.06</v>
      </c>
      <c r="Y253" s="147">
        <f t="shared" si="172"/>
        <v>0.06</v>
      </c>
    </row>
    <row r="254" spans="4:25" ht="17.25" customHeight="1" x14ac:dyDescent="0.25">
      <c r="D254" s="32" t="s">
        <v>26</v>
      </c>
      <c r="E254" s="32" t="s">
        <v>211</v>
      </c>
      <c r="F254" s="33" t="s">
        <v>187</v>
      </c>
      <c r="G254" s="34" t="s">
        <v>185</v>
      </c>
      <c r="H254" s="32">
        <v>1290</v>
      </c>
      <c r="I254" s="35" t="s">
        <v>134</v>
      </c>
      <c r="J254" s="35" t="s">
        <v>35</v>
      </c>
      <c r="K254" s="36">
        <f>IFERROR(AVERAGE(N254:Y254),"n/a")</f>
        <v>6.0000000000000019E-2</v>
      </c>
      <c r="L254" s="35" t="s">
        <v>51</v>
      </c>
      <c r="M254" s="37">
        <v>1.5</v>
      </c>
      <c r="N254" s="146">
        <f>ROUND(25%*N251,2)</f>
        <v>0.06</v>
      </c>
      <c r="O254" s="147">
        <f t="shared" ref="O254:Y254" si="173">ROUND(25%*O251,2)</f>
        <v>0.06</v>
      </c>
      <c r="P254" s="147">
        <f t="shared" si="173"/>
        <v>0.06</v>
      </c>
      <c r="Q254" s="147">
        <f t="shared" si="173"/>
        <v>0.06</v>
      </c>
      <c r="R254" s="147">
        <f t="shared" si="173"/>
        <v>0.06</v>
      </c>
      <c r="S254" s="147">
        <f t="shared" si="173"/>
        <v>0.06</v>
      </c>
      <c r="T254" s="147">
        <f t="shared" si="173"/>
        <v>0.06</v>
      </c>
      <c r="U254" s="147">
        <f t="shared" si="173"/>
        <v>0.06</v>
      </c>
      <c r="V254" s="147">
        <f t="shared" si="173"/>
        <v>0.06</v>
      </c>
      <c r="W254" s="147">
        <f t="shared" si="173"/>
        <v>0.06</v>
      </c>
      <c r="X254" s="147">
        <f t="shared" si="173"/>
        <v>0.06</v>
      </c>
      <c r="Y254" s="147">
        <f t="shared" si="173"/>
        <v>0.06</v>
      </c>
    </row>
    <row r="255" spans="4:25" ht="17.25" customHeight="1" x14ac:dyDescent="0.25">
      <c r="D255" s="32" t="s">
        <v>26</v>
      </c>
      <c r="E255" s="32" t="s">
        <v>211</v>
      </c>
      <c r="F255" s="33" t="s">
        <v>187</v>
      </c>
      <c r="G255" s="34" t="s">
        <v>185</v>
      </c>
      <c r="H255" s="32">
        <v>1290</v>
      </c>
      <c r="I255" s="35" t="s">
        <v>134</v>
      </c>
      <c r="J255" s="35" t="s">
        <v>35</v>
      </c>
      <c r="K255" s="36">
        <f t="shared" si="136"/>
        <v>0</v>
      </c>
      <c r="L255" s="35" t="s">
        <v>135</v>
      </c>
      <c r="M255" s="37">
        <v>0.9</v>
      </c>
      <c r="N255" s="148">
        <v>0</v>
      </c>
      <c r="O255" s="149">
        <v>0</v>
      </c>
      <c r="P255" s="149">
        <v>0</v>
      </c>
      <c r="Q255" s="149">
        <v>0</v>
      </c>
      <c r="R255" s="149">
        <v>0</v>
      </c>
      <c r="S255" s="149">
        <v>0</v>
      </c>
      <c r="T255" s="149">
        <v>0</v>
      </c>
      <c r="U255" s="149">
        <v>0</v>
      </c>
      <c r="V255" s="149">
        <v>0</v>
      </c>
      <c r="W255" s="149">
        <v>0</v>
      </c>
      <c r="X255" s="149">
        <v>0</v>
      </c>
      <c r="Y255" s="149">
        <v>0</v>
      </c>
    </row>
    <row r="256" spans="4:25" ht="17.25" customHeight="1" x14ac:dyDescent="0.25">
      <c r="D256" s="32" t="s">
        <v>26</v>
      </c>
      <c r="E256" s="32" t="s">
        <v>211</v>
      </c>
      <c r="F256" s="33" t="s">
        <v>187</v>
      </c>
      <c r="G256" s="34" t="s">
        <v>185</v>
      </c>
      <c r="H256" s="32">
        <v>1290</v>
      </c>
      <c r="I256" s="35" t="s">
        <v>134</v>
      </c>
      <c r="J256" s="35" t="s">
        <v>35</v>
      </c>
      <c r="K256" s="36">
        <f t="shared" si="136"/>
        <v>0</v>
      </c>
      <c r="L256" s="35" t="s">
        <v>136</v>
      </c>
      <c r="M256" s="37">
        <v>0.11</v>
      </c>
      <c r="N256" s="148">
        <v>0</v>
      </c>
      <c r="O256" s="149">
        <v>0</v>
      </c>
      <c r="P256" s="149">
        <v>0</v>
      </c>
      <c r="Q256" s="149">
        <v>0</v>
      </c>
      <c r="R256" s="149">
        <v>0</v>
      </c>
      <c r="S256" s="149">
        <v>0</v>
      </c>
      <c r="T256" s="149">
        <v>0</v>
      </c>
      <c r="U256" s="149">
        <v>0</v>
      </c>
      <c r="V256" s="149">
        <v>0</v>
      </c>
      <c r="W256" s="149">
        <v>0</v>
      </c>
      <c r="X256" s="149">
        <v>0</v>
      </c>
      <c r="Y256" s="149">
        <v>0</v>
      </c>
    </row>
    <row r="257" spans="4:25" ht="17.25" customHeight="1" x14ac:dyDescent="0.25">
      <c r="D257" s="23" t="s">
        <v>26</v>
      </c>
      <c r="E257" s="23" t="s">
        <v>211</v>
      </c>
      <c r="F257" s="24" t="s">
        <v>188</v>
      </c>
      <c r="G257" s="25" t="s">
        <v>185</v>
      </c>
      <c r="H257" s="23">
        <f t="shared" ref="H257:H264" si="174">H235+365</f>
        <v>1280</v>
      </c>
      <c r="I257" s="26" t="s">
        <v>155</v>
      </c>
      <c r="J257" s="26" t="s">
        <v>34</v>
      </c>
      <c r="K257" s="27">
        <f t="shared" si="136"/>
        <v>7.5000000000000011E-2</v>
      </c>
      <c r="L257" s="28" t="s">
        <v>28</v>
      </c>
      <c r="M257" s="29" t="s">
        <v>28</v>
      </c>
      <c r="N257" s="30">
        <v>0.05</v>
      </c>
      <c r="O257" s="31">
        <v>0.05</v>
      </c>
      <c r="P257" s="31">
        <v>0.05</v>
      </c>
      <c r="Q257" s="31">
        <v>0.05</v>
      </c>
      <c r="R257" s="31">
        <v>0.06</v>
      </c>
      <c r="S257" s="31">
        <v>7.0000000000000007E-2</v>
      </c>
      <c r="T257" s="31">
        <v>0.11</v>
      </c>
      <c r="U257" s="31">
        <v>0.18</v>
      </c>
      <c r="V257" s="31">
        <v>0.11</v>
      </c>
      <c r="W257" s="31">
        <v>7.0000000000000007E-2</v>
      </c>
      <c r="X257" s="31">
        <v>0.05</v>
      </c>
      <c r="Y257" s="31">
        <v>0.05</v>
      </c>
    </row>
    <row r="258" spans="4:25" ht="17.25" customHeight="1" x14ac:dyDescent="0.25">
      <c r="D258" s="32" t="s">
        <v>26</v>
      </c>
      <c r="E258" s="32" t="s">
        <v>211</v>
      </c>
      <c r="F258" s="33" t="s">
        <v>188</v>
      </c>
      <c r="G258" s="34" t="s">
        <v>185</v>
      </c>
      <c r="H258" s="32">
        <f t="shared" si="174"/>
        <v>1280</v>
      </c>
      <c r="I258" s="35" t="s">
        <v>155</v>
      </c>
      <c r="J258" s="35" t="s">
        <v>35</v>
      </c>
      <c r="K258" s="36">
        <f t="shared" si="136"/>
        <v>5.5833333333333346E-2</v>
      </c>
      <c r="L258" s="35" t="s">
        <v>156</v>
      </c>
      <c r="M258" s="37">
        <v>0.12</v>
      </c>
      <c r="N258" s="44">
        <f>ROUND(N257*0.7,2)</f>
        <v>0.04</v>
      </c>
      <c r="O258" s="39">
        <f t="shared" ref="O258:Y258" si="175">ROUND(O257*0.7,2)</f>
        <v>0.04</v>
      </c>
      <c r="P258" s="39">
        <f t="shared" si="175"/>
        <v>0.04</v>
      </c>
      <c r="Q258" s="39">
        <f t="shared" si="175"/>
        <v>0.04</v>
      </c>
      <c r="R258" s="39">
        <f t="shared" si="175"/>
        <v>0.04</v>
      </c>
      <c r="S258" s="39">
        <f t="shared" si="175"/>
        <v>0.05</v>
      </c>
      <c r="T258" s="39">
        <f t="shared" si="175"/>
        <v>0.08</v>
      </c>
      <c r="U258" s="39">
        <f t="shared" si="175"/>
        <v>0.13</v>
      </c>
      <c r="V258" s="39">
        <f t="shared" si="175"/>
        <v>0.08</v>
      </c>
      <c r="W258" s="39">
        <f t="shared" si="175"/>
        <v>0.05</v>
      </c>
      <c r="X258" s="39">
        <f t="shared" si="175"/>
        <v>0.04</v>
      </c>
      <c r="Y258" s="39">
        <f t="shared" si="175"/>
        <v>0.04</v>
      </c>
    </row>
    <row r="259" spans="4:25" ht="17.25" customHeight="1" x14ac:dyDescent="0.25">
      <c r="D259" s="32" t="s">
        <v>26</v>
      </c>
      <c r="E259" s="32" t="s">
        <v>211</v>
      </c>
      <c r="F259" s="33" t="s">
        <v>188</v>
      </c>
      <c r="G259" s="34" t="s">
        <v>185</v>
      </c>
      <c r="H259" s="32">
        <f t="shared" si="174"/>
        <v>1280</v>
      </c>
      <c r="I259" s="35" t="s">
        <v>155</v>
      </c>
      <c r="J259" s="35" t="s">
        <v>35</v>
      </c>
      <c r="K259" s="36">
        <f t="shared" si="136"/>
        <v>1.9166666666666669E-2</v>
      </c>
      <c r="L259" s="35" t="s">
        <v>157</v>
      </c>
      <c r="M259" s="37">
        <v>0.75</v>
      </c>
      <c r="N259" s="44">
        <f>N257-N258</f>
        <v>1.0000000000000002E-2</v>
      </c>
      <c r="O259" s="39">
        <f t="shared" ref="O259:Y259" si="176">O257-O258</f>
        <v>1.0000000000000002E-2</v>
      </c>
      <c r="P259" s="39">
        <f t="shared" si="176"/>
        <v>1.0000000000000002E-2</v>
      </c>
      <c r="Q259" s="39">
        <f t="shared" si="176"/>
        <v>1.0000000000000002E-2</v>
      </c>
      <c r="R259" s="39">
        <f t="shared" si="176"/>
        <v>1.9999999999999997E-2</v>
      </c>
      <c r="S259" s="39">
        <f t="shared" si="176"/>
        <v>2.0000000000000004E-2</v>
      </c>
      <c r="T259" s="39">
        <f t="shared" si="176"/>
        <v>0.03</v>
      </c>
      <c r="U259" s="39">
        <f t="shared" si="176"/>
        <v>4.9999999999999989E-2</v>
      </c>
      <c r="V259" s="39">
        <f t="shared" si="176"/>
        <v>0.03</v>
      </c>
      <c r="W259" s="39">
        <f t="shared" si="176"/>
        <v>2.0000000000000004E-2</v>
      </c>
      <c r="X259" s="39">
        <f t="shared" si="176"/>
        <v>1.0000000000000002E-2</v>
      </c>
      <c r="Y259" s="39">
        <f t="shared" si="176"/>
        <v>1.0000000000000002E-2</v>
      </c>
    </row>
    <row r="260" spans="4:25" ht="17.25" customHeight="1" x14ac:dyDescent="0.25">
      <c r="D260" s="32" t="s">
        <v>26</v>
      </c>
      <c r="E260" s="32" t="s">
        <v>211</v>
      </c>
      <c r="F260" s="33" t="s">
        <v>188</v>
      </c>
      <c r="G260" s="34" t="s">
        <v>185</v>
      </c>
      <c r="H260" s="32">
        <f t="shared" si="174"/>
        <v>1280</v>
      </c>
      <c r="I260" s="35" t="s">
        <v>155</v>
      </c>
      <c r="J260" s="35" t="s">
        <v>35</v>
      </c>
      <c r="K260" s="36">
        <f t="shared" si="136"/>
        <v>7.5000000000000011E-2</v>
      </c>
      <c r="L260" s="35" t="s">
        <v>55</v>
      </c>
      <c r="M260" s="37">
        <f>ROUND(30%*15,1)</f>
        <v>4.5</v>
      </c>
      <c r="N260" s="44">
        <f>SUM(N258:N259)</f>
        <v>0.05</v>
      </c>
      <c r="O260" s="39">
        <f t="shared" ref="O260:Y260" si="177">SUM(O258:O259)</f>
        <v>0.05</v>
      </c>
      <c r="P260" s="39">
        <f t="shared" si="177"/>
        <v>0.05</v>
      </c>
      <c r="Q260" s="39">
        <f t="shared" si="177"/>
        <v>0.05</v>
      </c>
      <c r="R260" s="39">
        <f t="shared" si="177"/>
        <v>0.06</v>
      </c>
      <c r="S260" s="39">
        <f t="shared" si="177"/>
        <v>7.0000000000000007E-2</v>
      </c>
      <c r="T260" s="39">
        <f t="shared" si="177"/>
        <v>0.11</v>
      </c>
      <c r="U260" s="39">
        <f t="shared" si="177"/>
        <v>0.18</v>
      </c>
      <c r="V260" s="39">
        <f t="shared" si="177"/>
        <v>0.11</v>
      </c>
      <c r="W260" s="39">
        <f t="shared" si="177"/>
        <v>7.0000000000000007E-2</v>
      </c>
      <c r="X260" s="39">
        <f t="shared" si="177"/>
        <v>0.05</v>
      </c>
      <c r="Y260" s="39">
        <f t="shared" si="177"/>
        <v>0.05</v>
      </c>
    </row>
    <row r="261" spans="4:25" ht="17.25" customHeight="1" x14ac:dyDescent="0.25">
      <c r="D261" s="23" t="s">
        <v>26</v>
      </c>
      <c r="E261" s="23" t="s">
        <v>211</v>
      </c>
      <c r="F261" s="24" t="s">
        <v>188</v>
      </c>
      <c r="G261" s="25" t="s">
        <v>185</v>
      </c>
      <c r="H261" s="23">
        <f t="shared" si="174"/>
        <v>1280</v>
      </c>
      <c r="I261" s="26" t="s">
        <v>158</v>
      </c>
      <c r="J261" s="26" t="s">
        <v>34</v>
      </c>
      <c r="K261" s="27">
        <f t="shared" si="136"/>
        <v>7.5000000000000011E-2</v>
      </c>
      <c r="L261" s="28" t="s">
        <v>28</v>
      </c>
      <c r="M261" s="29" t="s">
        <v>28</v>
      </c>
      <c r="N261" s="30">
        <v>0.05</v>
      </c>
      <c r="O261" s="31">
        <v>0.05</v>
      </c>
      <c r="P261" s="31">
        <v>0.05</v>
      </c>
      <c r="Q261" s="31">
        <v>0.05</v>
      </c>
      <c r="R261" s="31">
        <v>0.06</v>
      </c>
      <c r="S261" s="31">
        <v>7.0000000000000007E-2</v>
      </c>
      <c r="T261" s="31">
        <v>0.11</v>
      </c>
      <c r="U261" s="31">
        <v>0.18</v>
      </c>
      <c r="V261" s="31">
        <v>0.11</v>
      </c>
      <c r="W261" s="31">
        <v>7.0000000000000007E-2</v>
      </c>
      <c r="X261" s="31">
        <v>0.05</v>
      </c>
      <c r="Y261" s="31">
        <v>0.05</v>
      </c>
    </row>
    <row r="262" spans="4:25" ht="17.25" customHeight="1" x14ac:dyDescent="0.25">
      <c r="D262" s="32" t="s">
        <v>26</v>
      </c>
      <c r="E262" s="32" t="s">
        <v>211</v>
      </c>
      <c r="F262" s="33" t="s">
        <v>188</v>
      </c>
      <c r="G262" s="34" t="s">
        <v>185</v>
      </c>
      <c r="H262" s="32">
        <f t="shared" si="174"/>
        <v>1280</v>
      </c>
      <c r="I262" s="35" t="s">
        <v>158</v>
      </c>
      <c r="J262" s="35" t="s">
        <v>35</v>
      </c>
      <c r="K262" s="36">
        <f t="shared" si="136"/>
        <v>5.5833333333333346E-2</v>
      </c>
      <c r="L262" s="35" t="s">
        <v>156</v>
      </c>
      <c r="M262" s="37">
        <v>0.12</v>
      </c>
      <c r="N262" s="44">
        <f>ROUND(N261*0.7,2)</f>
        <v>0.04</v>
      </c>
      <c r="O262" s="39">
        <f t="shared" ref="O262:Y262" si="178">ROUND(O261*0.7,2)</f>
        <v>0.04</v>
      </c>
      <c r="P262" s="39">
        <f t="shared" si="178"/>
        <v>0.04</v>
      </c>
      <c r="Q262" s="39">
        <f t="shared" si="178"/>
        <v>0.04</v>
      </c>
      <c r="R262" s="39">
        <f t="shared" si="178"/>
        <v>0.04</v>
      </c>
      <c r="S262" s="39">
        <f t="shared" si="178"/>
        <v>0.05</v>
      </c>
      <c r="T262" s="39">
        <f t="shared" si="178"/>
        <v>0.08</v>
      </c>
      <c r="U262" s="39">
        <f t="shared" si="178"/>
        <v>0.13</v>
      </c>
      <c r="V262" s="39">
        <f t="shared" si="178"/>
        <v>0.08</v>
      </c>
      <c r="W262" s="39">
        <f t="shared" si="178"/>
        <v>0.05</v>
      </c>
      <c r="X262" s="39">
        <f t="shared" si="178"/>
        <v>0.04</v>
      </c>
      <c r="Y262" s="39">
        <f t="shared" si="178"/>
        <v>0.04</v>
      </c>
    </row>
    <row r="263" spans="4:25" ht="17.25" customHeight="1" x14ac:dyDescent="0.25">
      <c r="D263" s="32" t="s">
        <v>26</v>
      </c>
      <c r="E263" s="32" t="s">
        <v>211</v>
      </c>
      <c r="F263" s="33" t="s">
        <v>188</v>
      </c>
      <c r="G263" s="34" t="s">
        <v>185</v>
      </c>
      <c r="H263" s="32">
        <f t="shared" si="174"/>
        <v>1280</v>
      </c>
      <c r="I263" s="35" t="s">
        <v>158</v>
      </c>
      <c r="J263" s="35" t="s">
        <v>35</v>
      </c>
      <c r="K263" s="36">
        <f t="shared" si="136"/>
        <v>1.9166666666666669E-2</v>
      </c>
      <c r="L263" s="35" t="s">
        <v>157</v>
      </c>
      <c r="M263" s="37">
        <v>0.75</v>
      </c>
      <c r="N263" s="44">
        <f>N261-N262</f>
        <v>1.0000000000000002E-2</v>
      </c>
      <c r="O263" s="39">
        <f t="shared" ref="O263:Y263" si="179">O261-O262</f>
        <v>1.0000000000000002E-2</v>
      </c>
      <c r="P263" s="39">
        <f t="shared" si="179"/>
        <v>1.0000000000000002E-2</v>
      </c>
      <c r="Q263" s="39">
        <f t="shared" si="179"/>
        <v>1.0000000000000002E-2</v>
      </c>
      <c r="R263" s="39">
        <f t="shared" si="179"/>
        <v>1.9999999999999997E-2</v>
      </c>
      <c r="S263" s="39">
        <f t="shared" si="179"/>
        <v>2.0000000000000004E-2</v>
      </c>
      <c r="T263" s="39">
        <f t="shared" si="179"/>
        <v>0.03</v>
      </c>
      <c r="U263" s="39">
        <f t="shared" si="179"/>
        <v>4.9999999999999989E-2</v>
      </c>
      <c r="V263" s="39">
        <f t="shared" si="179"/>
        <v>0.03</v>
      </c>
      <c r="W263" s="39">
        <f t="shared" si="179"/>
        <v>2.0000000000000004E-2</v>
      </c>
      <c r="X263" s="39">
        <f t="shared" si="179"/>
        <v>1.0000000000000002E-2</v>
      </c>
      <c r="Y263" s="39">
        <f t="shared" si="179"/>
        <v>1.0000000000000002E-2</v>
      </c>
    </row>
    <row r="264" spans="4:25" ht="17.25" customHeight="1" x14ac:dyDescent="0.25">
      <c r="D264" s="32" t="s">
        <v>26</v>
      </c>
      <c r="E264" s="32" t="s">
        <v>211</v>
      </c>
      <c r="F264" s="33" t="s">
        <v>188</v>
      </c>
      <c r="G264" s="34" t="s">
        <v>185</v>
      </c>
      <c r="H264" s="32">
        <f t="shared" si="174"/>
        <v>1280</v>
      </c>
      <c r="I264" s="35" t="s">
        <v>158</v>
      </c>
      <c r="J264" s="35" t="s">
        <v>35</v>
      </c>
      <c r="K264" s="36">
        <f t="shared" si="136"/>
        <v>7.5000000000000011E-2</v>
      </c>
      <c r="L264" s="35" t="s">
        <v>55</v>
      </c>
      <c r="M264" s="37">
        <f>ROUND(10%*30,1)</f>
        <v>3</v>
      </c>
      <c r="N264" s="44">
        <f>SUM(N262:N263)</f>
        <v>0.05</v>
      </c>
      <c r="O264" s="39">
        <f t="shared" ref="O264:Y264" si="180">SUM(O262:O263)</f>
        <v>0.05</v>
      </c>
      <c r="P264" s="39">
        <f t="shared" si="180"/>
        <v>0.05</v>
      </c>
      <c r="Q264" s="39">
        <f t="shared" si="180"/>
        <v>0.05</v>
      </c>
      <c r="R264" s="39">
        <f t="shared" si="180"/>
        <v>0.06</v>
      </c>
      <c r="S264" s="39">
        <f t="shared" si="180"/>
        <v>7.0000000000000007E-2</v>
      </c>
      <c r="T264" s="39">
        <f t="shared" si="180"/>
        <v>0.11</v>
      </c>
      <c r="U264" s="39">
        <f t="shared" si="180"/>
        <v>0.18</v>
      </c>
      <c r="V264" s="39">
        <f t="shared" si="180"/>
        <v>0.11</v>
      </c>
      <c r="W264" s="39">
        <f t="shared" si="180"/>
        <v>7.0000000000000007E-2</v>
      </c>
      <c r="X264" s="39">
        <f t="shared" si="180"/>
        <v>0.05</v>
      </c>
      <c r="Y264" s="39">
        <f t="shared" si="180"/>
        <v>0.05</v>
      </c>
    </row>
    <row r="265" spans="4:25" ht="17.25" customHeight="1" x14ac:dyDescent="0.25">
      <c r="D265" s="95" t="s">
        <v>26</v>
      </c>
      <c r="E265" s="95" t="s">
        <v>211</v>
      </c>
      <c r="F265" s="96" t="s">
        <v>28</v>
      </c>
      <c r="G265" s="97" t="s">
        <v>189</v>
      </c>
      <c r="H265" s="95" t="s">
        <v>28</v>
      </c>
      <c r="I265" s="98" t="s">
        <v>28</v>
      </c>
      <c r="J265" s="98" t="s">
        <v>28</v>
      </c>
      <c r="K265" s="99" t="str">
        <f t="shared" si="136"/>
        <v>n/a</v>
      </c>
      <c r="L265" s="98" t="s">
        <v>28</v>
      </c>
      <c r="M265" s="100" t="s">
        <v>28</v>
      </c>
      <c r="N265" s="101" t="s">
        <v>28</v>
      </c>
      <c r="O265" s="99" t="s">
        <v>28</v>
      </c>
      <c r="P265" s="99" t="s">
        <v>28</v>
      </c>
      <c r="Q265" s="99" t="s">
        <v>28</v>
      </c>
      <c r="R265" s="99" t="s">
        <v>28</v>
      </c>
      <c r="S265" s="99" t="s">
        <v>28</v>
      </c>
      <c r="T265" s="99" t="s">
        <v>28</v>
      </c>
      <c r="U265" s="99" t="s">
        <v>28</v>
      </c>
      <c r="V265" s="99" t="s">
        <v>28</v>
      </c>
      <c r="W265" s="99" t="s">
        <v>28</v>
      </c>
      <c r="X265" s="99" t="s">
        <v>28</v>
      </c>
      <c r="Y265" s="99" t="s">
        <v>28</v>
      </c>
    </row>
    <row r="266" spans="4:25" ht="17.25" customHeight="1" x14ac:dyDescent="0.25">
      <c r="D266" s="102" t="s">
        <v>26</v>
      </c>
      <c r="E266" s="102" t="s">
        <v>211</v>
      </c>
      <c r="F266" s="103" t="s">
        <v>28</v>
      </c>
      <c r="G266" s="104" t="s">
        <v>190</v>
      </c>
      <c r="H266" s="102" t="s">
        <v>28</v>
      </c>
      <c r="I266" s="105" t="s">
        <v>28</v>
      </c>
      <c r="J266" s="105" t="s">
        <v>28</v>
      </c>
      <c r="K266" s="106" t="str">
        <f t="shared" si="136"/>
        <v>n/a</v>
      </c>
      <c r="L266" s="105" t="s">
        <v>28</v>
      </c>
      <c r="M266" s="107" t="s">
        <v>28</v>
      </c>
      <c r="N266" s="108" t="s">
        <v>28</v>
      </c>
      <c r="O266" s="106" t="s">
        <v>28</v>
      </c>
      <c r="P266" s="106" t="s">
        <v>28</v>
      </c>
      <c r="Q266" s="106" t="s">
        <v>28</v>
      </c>
      <c r="R266" s="106" t="s">
        <v>28</v>
      </c>
      <c r="S266" s="106" t="s">
        <v>28</v>
      </c>
      <c r="T266" s="106" t="s">
        <v>28</v>
      </c>
      <c r="U266" s="106" t="s">
        <v>28</v>
      </c>
      <c r="V266" s="106" t="s">
        <v>28</v>
      </c>
      <c r="W266" s="106" t="s">
        <v>28</v>
      </c>
      <c r="X266" s="106" t="s">
        <v>28</v>
      </c>
      <c r="Y266" s="106" t="s">
        <v>28</v>
      </c>
    </row>
    <row r="267" spans="4:25" ht="17.25" customHeight="1" x14ac:dyDescent="0.25">
      <c r="D267" s="23" t="s">
        <v>26</v>
      </c>
      <c r="E267" s="23" t="s">
        <v>211</v>
      </c>
      <c r="F267" s="24" t="s">
        <v>191</v>
      </c>
      <c r="G267" s="25" t="s">
        <v>192</v>
      </c>
      <c r="H267" s="23">
        <v>1560</v>
      </c>
      <c r="I267" s="26" t="s">
        <v>147</v>
      </c>
      <c r="J267" s="26" t="s">
        <v>34</v>
      </c>
      <c r="K267" s="27">
        <f t="shared" si="136"/>
        <v>1</v>
      </c>
      <c r="L267" s="28" t="s">
        <v>28</v>
      </c>
      <c r="M267" s="29" t="s">
        <v>28</v>
      </c>
      <c r="N267" s="30">
        <v>1</v>
      </c>
      <c r="O267" s="31">
        <v>1</v>
      </c>
      <c r="P267" s="31">
        <v>1</v>
      </c>
      <c r="Q267" s="31">
        <v>1</v>
      </c>
      <c r="R267" s="31">
        <v>1</v>
      </c>
      <c r="S267" s="31">
        <v>1</v>
      </c>
      <c r="T267" s="31">
        <v>1</v>
      </c>
      <c r="U267" s="31">
        <v>1</v>
      </c>
      <c r="V267" s="31">
        <v>1</v>
      </c>
      <c r="W267" s="31">
        <v>1</v>
      </c>
      <c r="X267" s="31">
        <v>1</v>
      </c>
      <c r="Y267" s="31">
        <v>1</v>
      </c>
    </row>
    <row r="268" spans="4:25" ht="17.25" customHeight="1" x14ac:dyDescent="0.25">
      <c r="D268" s="23" t="s">
        <v>26</v>
      </c>
      <c r="E268" s="23" t="s">
        <v>211</v>
      </c>
      <c r="F268" s="24" t="s">
        <v>193</v>
      </c>
      <c r="G268" s="25" t="s">
        <v>192</v>
      </c>
      <c r="H268" s="23">
        <v>1590</v>
      </c>
      <c r="I268" s="26" t="s">
        <v>129</v>
      </c>
      <c r="J268" s="26" t="s">
        <v>34</v>
      </c>
      <c r="K268" s="27">
        <f t="shared" si="136"/>
        <v>0.99583333333333324</v>
      </c>
      <c r="L268" s="28" t="s">
        <v>28</v>
      </c>
      <c r="M268" s="29" t="s">
        <v>28</v>
      </c>
      <c r="N268" s="30">
        <v>0.85</v>
      </c>
      <c r="O268" s="31">
        <v>0.8</v>
      </c>
      <c r="P268" s="31">
        <v>0.8</v>
      </c>
      <c r="Q268" s="31">
        <v>0.9</v>
      </c>
      <c r="R268" s="31">
        <v>0.9</v>
      </c>
      <c r="S268" s="31">
        <v>1.1000000000000001</v>
      </c>
      <c r="T268" s="31">
        <v>1.2</v>
      </c>
      <c r="U268" s="31">
        <v>1.2</v>
      </c>
      <c r="V268" s="31">
        <v>1.2</v>
      </c>
      <c r="W268" s="31">
        <v>1.1000000000000001</v>
      </c>
      <c r="X268" s="31">
        <v>1</v>
      </c>
      <c r="Y268" s="31">
        <v>0.9</v>
      </c>
    </row>
    <row r="269" spans="4:25" ht="17.25" customHeight="1" x14ac:dyDescent="0.25">
      <c r="D269" s="32" t="s">
        <v>26</v>
      </c>
      <c r="E269" s="32" t="s">
        <v>211</v>
      </c>
      <c r="F269" s="33" t="s">
        <v>193</v>
      </c>
      <c r="G269" s="34" t="s">
        <v>192</v>
      </c>
      <c r="H269" s="32">
        <v>1590</v>
      </c>
      <c r="I269" s="35" t="s">
        <v>129</v>
      </c>
      <c r="J269" s="35" t="s">
        <v>35</v>
      </c>
      <c r="K269" s="36">
        <f t="shared" si="136"/>
        <v>4.9833333333333318E-3</v>
      </c>
      <c r="L269" s="35" t="s">
        <v>36</v>
      </c>
      <c r="M269" s="37">
        <f>10*(5*6)/10^3</f>
        <v>0.3</v>
      </c>
      <c r="N269" s="38">
        <f>ROUND(0.5%*N268,4)</f>
        <v>4.3E-3</v>
      </c>
      <c r="O269" s="39">
        <f t="shared" ref="O269:Y269" si="181">ROUND(0.5%*O268,4)</f>
        <v>4.0000000000000001E-3</v>
      </c>
      <c r="P269" s="39">
        <f t="shared" si="181"/>
        <v>4.0000000000000001E-3</v>
      </c>
      <c r="Q269" s="39">
        <f t="shared" si="181"/>
        <v>4.4999999999999997E-3</v>
      </c>
      <c r="R269" s="39">
        <f t="shared" si="181"/>
        <v>4.4999999999999997E-3</v>
      </c>
      <c r="S269" s="39">
        <f t="shared" si="181"/>
        <v>5.4999999999999997E-3</v>
      </c>
      <c r="T269" s="39">
        <f t="shared" si="181"/>
        <v>6.0000000000000001E-3</v>
      </c>
      <c r="U269" s="39">
        <f t="shared" si="181"/>
        <v>6.0000000000000001E-3</v>
      </c>
      <c r="V269" s="39">
        <f t="shared" si="181"/>
        <v>6.0000000000000001E-3</v>
      </c>
      <c r="W269" s="39">
        <f t="shared" si="181"/>
        <v>5.4999999999999997E-3</v>
      </c>
      <c r="X269" s="39">
        <f t="shared" si="181"/>
        <v>5.0000000000000001E-3</v>
      </c>
      <c r="Y269" s="39">
        <f t="shared" si="181"/>
        <v>4.4999999999999997E-3</v>
      </c>
    </row>
    <row r="270" spans="4:25" ht="17.25" customHeight="1" x14ac:dyDescent="0.25">
      <c r="D270" s="32" t="s">
        <v>26</v>
      </c>
      <c r="E270" s="32" t="s">
        <v>211</v>
      </c>
      <c r="F270" s="33" t="s">
        <v>193</v>
      </c>
      <c r="G270" s="34" t="s">
        <v>192</v>
      </c>
      <c r="H270" s="32">
        <v>1590</v>
      </c>
      <c r="I270" s="35" t="s">
        <v>129</v>
      </c>
      <c r="J270" s="35" t="s">
        <v>35</v>
      </c>
      <c r="K270" s="36">
        <f t="shared" si="136"/>
        <v>0.63833333333333331</v>
      </c>
      <c r="L270" s="35" t="s">
        <v>37</v>
      </c>
      <c r="M270" s="37">
        <v>4.5</v>
      </c>
      <c r="N270" s="40">
        <f>ROUND($N$42*N268,2)</f>
        <v>0.17</v>
      </c>
      <c r="O270" s="41">
        <f>ROUND($O$42*O268,2)</f>
        <v>0.24</v>
      </c>
      <c r="P270" s="41">
        <f>ROUND($P$42*P268,2)</f>
        <v>0.32</v>
      </c>
      <c r="Q270" s="41">
        <f>ROUND($Q$42*Q268,2)</f>
        <v>0.45</v>
      </c>
      <c r="R270" s="41">
        <f>ROUND($R$42*R268,2)</f>
        <v>0.63</v>
      </c>
      <c r="S270" s="41">
        <f>ROUND($S$42*S268,2)</f>
        <v>0.88</v>
      </c>
      <c r="T270" s="41">
        <f>ROUND($T$42*T268,2)</f>
        <v>1.08</v>
      </c>
      <c r="U270" s="41">
        <f>ROUND($U$42*U268,2)</f>
        <v>1.08</v>
      </c>
      <c r="V270" s="41">
        <f>ROUND($V$42*V268,2)</f>
        <v>1.08</v>
      </c>
      <c r="W270" s="41">
        <f>ROUND($W$42*W268,2)</f>
        <v>0.77</v>
      </c>
      <c r="X270" s="41">
        <f>ROUND($X$42*X268,2)</f>
        <v>0.6</v>
      </c>
      <c r="Y270" s="41">
        <f>ROUND($Y$42*Y268,2)</f>
        <v>0.36</v>
      </c>
    </row>
    <row r="271" spans="4:25" ht="17.25" customHeight="1" x14ac:dyDescent="0.25">
      <c r="D271" s="32" t="s">
        <v>26</v>
      </c>
      <c r="E271" s="32" t="s">
        <v>211</v>
      </c>
      <c r="F271" s="33" t="s">
        <v>193</v>
      </c>
      <c r="G271" s="34" t="s">
        <v>192</v>
      </c>
      <c r="H271" s="32">
        <v>1590</v>
      </c>
      <c r="I271" s="35" t="s">
        <v>129</v>
      </c>
      <c r="J271" s="35" t="s">
        <v>35</v>
      </c>
      <c r="K271" s="36">
        <f t="shared" si="136"/>
        <v>0.35251666666666664</v>
      </c>
      <c r="L271" s="35" t="s">
        <v>38</v>
      </c>
      <c r="M271" s="37">
        <v>4.5</v>
      </c>
      <c r="N271" s="40">
        <f>N268-SUM(N269:N270)</f>
        <v>0.67569999999999997</v>
      </c>
      <c r="O271" s="41">
        <f t="shared" ref="O271" si="182">O268-SUM(O269:O270)</f>
        <v>0.55600000000000005</v>
      </c>
      <c r="P271" s="41">
        <f t="shared" ref="P271:Y271" si="183">P268-SUM(P269:P270)</f>
        <v>0.47600000000000003</v>
      </c>
      <c r="Q271" s="41">
        <f t="shared" si="183"/>
        <v>0.44550000000000001</v>
      </c>
      <c r="R271" s="41">
        <f t="shared" si="183"/>
        <v>0.26550000000000007</v>
      </c>
      <c r="S271" s="41">
        <f t="shared" si="183"/>
        <v>0.21450000000000014</v>
      </c>
      <c r="T271" s="41">
        <f t="shared" si="183"/>
        <v>0.11399999999999988</v>
      </c>
      <c r="U271" s="41">
        <f t="shared" si="183"/>
        <v>0.11399999999999988</v>
      </c>
      <c r="V271" s="41">
        <f t="shared" si="183"/>
        <v>0.11399999999999988</v>
      </c>
      <c r="W271" s="41">
        <f t="shared" si="183"/>
        <v>0.32450000000000012</v>
      </c>
      <c r="X271" s="41">
        <f t="shared" si="183"/>
        <v>0.39500000000000002</v>
      </c>
      <c r="Y271" s="41">
        <f t="shared" si="183"/>
        <v>0.53550000000000009</v>
      </c>
    </row>
    <row r="272" spans="4:25" ht="17.25" customHeight="1" x14ac:dyDescent="0.25">
      <c r="D272" s="23" t="s">
        <v>26</v>
      </c>
      <c r="E272" s="23" t="s">
        <v>211</v>
      </c>
      <c r="F272" s="24" t="s">
        <v>194</v>
      </c>
      <c r="G272" s="25" t="s">
        <v>195</v>
      </c>
      <c r="H272" s="23">
        <v>1700</v>
      </c>
      <c r="I272" s="26" t="s">
        <v>134</v>
      </c>
      <c r="J272" s="26" t="s">
        <v>34</v>
      </c>
      <c r="K272" s="27">
        <f t="shared" si="136"/>
        <v>0.25</v>
      </c>
      <c r="L272" s="28" t="s">
        <v>28</v>
      </c>
      <c r="M272" s="29" t="s">
        <v>28</v>
      </c>
      <c r="N272" s="30">
        <v>0.25</v>
      </c>
      <c r="O272" s="31">
        <v>0.25</v>
      </c>
      <c r="P272" s="31">
        <v>0.25</v>
      </c>
      <c r="Q272" s="31">
        <v>0.25</v>
      </c>
      <c r="R272" s="31">
        <v>0.25</v>
      </c>
      <c r="S272" s="31">
        <v>0.25</v>
      </c>
      <c r="T272" s="31">
        <v>0.25</v>
      </c>
      <c r="U272" s="31">
        <v>0.25</v>
      </c>
      <c r="V272" s="31">
        <v>0.25</v>
      </c>
      <c r="W272" s="31">
        <v>0.25</v>
      </c>
      <c r="X272" s="31">
        <v>0.25</v>
      </c>
      <c r="Y272" s="31">
        <v>0.25</v>
      </c>
    </row>
    <row r="273" spans="4:25" ht="17.25" customHeight="1" x14ac:dyDescent="0.25">
      <c r="D273" s="32" t="s">
        <v>26</v>
      </c>
      <c r="E273" s="32" t="s">
        <v>211</v>
      </c>
      <c r="F273" s="33" t="s">
        <v>194</v>
      </c>
      <c r="G273" s="34" t="s">
        <v>195</v>
      </c>
      <c r="H273" s="32">
        <v>1700</v>
      </c>
      <c r="I273" s="35" t="s">
        <v>134</v>
      </c>
      <c r="J273" s="35" t="s">
        <v>35</v>
      </c>
      <c r="K273" s="36">
        <f t="shared" si="136"/>
        <v>0.25</v>
      </c>
      <c r="L273" s="85" t="s">
        <v>54</v>
      </c>
      <c r="M273" s="37">
        <v>2.5</v>
      </c>
      <c r="N273" s="146">
        <f>N272</f>
        <v>0.25</v>
      </c>
      <c r="O273" s="147">
        <f t="shared" ref="O273:Y273" si="184">O272</f>
        <v>0.25</v>
      </c>
      <c r="P273" s="147">
        <f t="shared" si="184"/>
        <v>0.25</v>
      </c>
      <c r="Q273" s="147">
        <f t="shared" si="184"/>
        <v>0.25</v>
      </c>
      <c r="R273" s="147">
        <f t="shared" si="184"/>
        <v>0.25</v>
      </c>
      <c r="S273" s="147">
        <f t="shared" si="184"/>
        <v>0.25</v>
      </c>
      <c r="T273" s="147">
        <f t="shared" si="184"/>
        <v>0.25</v>
      </c>
      <c r="U273" s="147">
        <f t="shared" si="184"/>
        <v>0.25</v>
      </c>
      <c r="V273" s="147">
        <f t="shared" si="184"/>
        <v>0.25</v>
      </c>
      <c r="W273" s="147">
        <f t="shared" si="184"/>
        <v>0.25</v>
      </c>
      <c r="X273" s="147">
        <f t="shared" si="184"/>
        <v>0.25</v>
      </c>
      <c r="Y273" s="147">
        <f t="shared" si="184"/>
        <v>0.25</v>
      </c>
    </row>
    <row r="274" spans="4:25" ht="17.25" customHeight="1" x14ac:dyDescent="0.25">
      <c r="D274" s="32" t="s">
        <v>26</v>
      </c>
      <c r="E274" s="32" t="s">
        <v>211</v>
      </c>
      <c r="F274" s="33" t="s">
        <v>194</v>
      </c>
      <c r="G274" s="34" t="s">
        <v>195</v>
      </c>
      <c r="H274" s="32">
        <v>1700</v>
      </c>
      <c r="I274" s="35" t="s">
        <v>134</v>
      </c>
      <c r="J274" s="35" t="s">
        <v>35</v>
      </c>
      <c r="K274" s="36">
        <f>IFERROR(AVERAGE(N274:Y274),"n/a")</f>
        <v>6.0000000000000019E-2</v>
      </c>
      <c r="L274" s="35" t="s">
        <v>55</v>
      </c>
      <c r="M274" s="37">
        <f>ROUND(0.5%*230,1)</f>
        <v>1.2</v>
      </c>
      <c r="N274" s="146">
        <f>N275</f>
        <v>0.06</v>
      </c>
      <c r="O274" s="147">
        <f t="shared" ref="O274:Y274" si="185">O275</f>
        <v>0.06</v>
      </c>
      <c r="P274" s="147">
        <f t="shared" si="185"/>
        <v>0.06</v>
      </c>
      <c r="Q274" s="147">
        <f t="shared" si="185"/>
        <v>0.06</v>
      </c>
      <c r="R274" s="147">
        <f t="shared" si="185"/>
        <v>0.06</v>
      </c>
      <c r="S274" s="147">
        <f t="shared" si="185"/>
        <v>0.06</v>
      </c>
      <c r="T274" s="147">
        <f t="shared" si="185"/>
        <v>0.06</v>
      </c>
      <c r="U274" s="147">
        <f t="shared" si="185"/>
        <v>0.06</v>
      </c>
      <c r="V274" s="147">
        <f t="shared" si="185"/>
        <v>0.06</v>
      </c>
      <c r="W274" s="147">
        <f t="shared" si="185"/>
        <v>0.06</v>
      </c>
      <c r="X274" s="147">
        <f t="shared" si="185"/>
        <v>0.06</v>
      </c>
      <c r="Y274" s="147">
        <f t="shared" si="185"/>
        <v>0.06</v>
      </c>
    </row>
    <row r="275" spans="4:25" ht="17.25" customHeight="1" x14ac:dyDescent="0.25">
      <c r="D275" s="32" t="s">
        <v>26</v>
      </c>
      <c r="E275" s="32" t="s">
        <v>211</v>
      </c>
      <c r="F275" s="33" t="s">
        <v>194</v>
      </c>
      <c r="G275" s="34" t="s">
        <v>195</v>
      </c>
      <c r="H275" s="32">
        <v>1700</v>
      </c>
      <c r="I275" s="35" t="s">
        <v>134</v>
      </c>
      <c r="J275" s="35" t="s">
        <v>35</v>
      </c>
      <c r="K275" s="36">
        <f>IFERROR(AVERAGE(N275:Y275),"n/a")</f>
        <v>6.0000000000000019E-2</v>
      </c>
      <c r="L275" s="35" t="s">
        <v>51</v>
      </c>
      <c r="M275" s="37">
        <v>1.5</v>
      </c>
      <c r="N275" s="146">
        <f>ROUND(25%*N272,2)</f>
        <v>0.06</v>
      </c>
      <c r="O275" s="147">
        <f t="shared" ref="O275:Y275" si="186">ROUND(25%*O272,2)</f>
        <v>0.06</v>
      </c>
      <c r="P275" s="147">
        <f t="shared" si="186"/>
        <v>0.06</v>
      </c>
      <c r="Q275" s="147">
        <f t="shared" si="186"/>
        <v>0.06</v>
      </c>
      <c r="R275" s="147">
        <f t="shared" si="186"/>
        <v>0.06</v>
      </c>
      <c r="S275" s="147">
        <f t="shared" si="186"/>
        <v>0.06</v>
      </c>
      <c r="T275" s="147">
        <f t="shared" si="186"/>
        <v>0.06</v>
      </c>
      <c r="U275" s="147">
        <f t="shared" si="186"/>
        <v>0.06</v>
      </c>
      <c r="V275" s="147">
        <f t="shared" si="186"/>
        <v>0.06</v>
      </c>
      <c r="W275" s="147">
        <f t="shared" si="186"/>
        <v>0.06</v>
      </c>
      <c r="X275" s="147">
        <f t="shared" si="186"/>
        <v>0.06</v>
      </c>
      <c r="Y275" s="147">
        <f t="shared" si="186"/>
        <v>0.06</v>
      </c>
    </row>
    <row r="276" spans="4:25" ht="17.25" customHeight="1" x14ac:dyDescent="0.25">
      <c r="D276" s="32" t="s">
        <v>26</v>
      </c>
      <c r="E276" s="32" t="s">
        <v>211</v>
      </c>
      <c r="F276" s="33" t="s">
        <v>194</v>
      </c>
      <c r="G276" s="34" t="s">
        <v>195</v>
      </c>
      <c r="H276" s="32">
        <v>1700</v>
      </c>
      <c r="I276" s="35" t="s">
        <v>134</v>
      </c>
      <c r="J276" s="35" t="s">
        <v>35</v>
      </c>
      <c r="K276" s="36">
        <f t="shared" si="136"/>
        <v>0</v>
      </c>
      <c r="L276" s="35" t="s">
        <v>135</v>
      </c>
      <c r="M276" s="37">
        <v>0.9</v>
      </c>
      <c r="N276" s="148">
        <v>0</v>
      </c>
      <c r="O276" s="149">
        <v>0</v>
      </c>
      <c r="P276" s="149">
        <v>0</v>
      </c>
      <c r="Q276" s="149">
        <v>0</v>
      </c>
      <c r="R276" s="149">
        <v>0</v>
      </c>
      <c r="S276" s="149">
        <v>0</v>
      </c>
      <c r="T276" s="149">
        <v>0</v>
      </c>
      <c r="U276" s="149">
        <v>0</v>
      </c>
      <c r="V276" s="149">
        <v>0</v>
      </c>
      <c r="W276" s="149">
        <v>0</v>
      </c>
      <c r="X276" s="149">
        <v>0</v>
      </c>
      <c r="Y276" s="149">
        <v>0</v>
      </c>
    </row>
    <row r="277" spans="4:25" ht="17.25" customHeight="1" x14ac:dyDescent="0.25">
      <c r="D277" s="32" t="s">
        <v>26</v>
      </c>
      <c r="E277" s="32" t="s">
        <v>211</v>
      </c>
      <c r="F277" s="33" t="s">
        <v>194</v>
      </c>
      <c r="G277" s="34" t="s">
        <v>195</v>
      </c>
      <c r="H277" s="32">
        <v>1700</v>
      </c>
      <c r="I277" s="35" t="s">
        <v>134</v>
      </c>
      <c r="J277" s="35" t="s">
        <v>35</v>
      </c>
      <c r="K277" s="36">
        <f t="shared" si="136"/>
        <v>0</v>
      </c>
      <c r="L277" s="35" t="s">
        <v>136</v>
      </c>
      <c r="M277" s="37">
        <v>0.11</v>
      </c>
      <c r="N277" s="148">
        <f>ROUND($N$74/$N$72*N272*60%,2)</f>
        <v>0</v>
      </c>
      <c r="O277" s="149">
        <f>ROUND($O$74/$O$72*O272*60%,2)</f>
        <v>0</v>
      </c>
      <c r="P277" s="149">
        <f>ROUND($P$74/$P$72*P272*60%,2)</f>
        <v>0</v>
      </c>
      <c r="Q277" s="149">
        <f>ROUND($Q$74/$Q$72*Q272*60%,2)</f>
        <v>0</v>
      </c>
      <c r="R277" s="149">
        <f>ROUND($R$74/$R$72*R272*60%,2)</f>
        <v>0</v>
      </c>
      <c r="S277" s="149">
        <f>ROUND($S$74/$S$72*S272*60%,2)</f>
        <v>0</v>
      </c>
      <c r="T277" s="149">
        <f>ROUND($T$74/$T$72*T272*60%,2)</f>
        <v>0</v>
      </c>
      <c r="U277" s="149">
        <f>ROUND($U$74/$U$72*U272*60%,2)</f>
        <v>0</v>
      </c>
      <c r="V277" s="149">
        <f>ROUND($V$74/$V$72*V272*60%,2)</f>
        <v>0</v>
      </c>
      <c r="W277" s="149">
        <f>ROUND($W$74/$W$72*W272*60%,2)</f>
        <v>0</v>
      </c>
      <c r="X277" s="149">
        <f>ROUND($X$74/$X$72*X272*60%,2)</f>
        <v>0</v>
      </c>
      <c r="Y277" s="149">
        <f>ROUND($Y$74/$Y$72*Y272*60%,2)</f>
        <v>0</v>
      </c>
    </row>
    <row r="278" spans="4:25" ht="17.25" customHeight="1" x14ac:dyDescent="0.25">
      <c r="D278" s="23" t="s">
        <v>26</v>
      </c>
      <c r="E278" s="23" t="s">
        <v>211</v>
      </c>
      <c r="F278" s="24" t="s">
        <v>196</v>
      </c>
      <c r="G278" s="25" t="s">
        <v>192</v>
      </c>
      <c r="H278" s="23">
        <f t="shared" ref="H278:H285" si="187">H257+365</f>
        <v>1645</v>
      </c>
      <c r="I278" s="26" t="s">
        <v>155</v>
      </c>
      <c r="J278" s="26" t="s">
        <v>34</v>
      </c>
      <c r="K278" s="27">
        <f t="shared" si="136"/>
        <v>7.5000000000000011E-2</v>
      </c>
      <c r="L278" s="28" t="s">
        <v>28</v>
      </c>
      <c r="M278" s="29" t="s">
        <v>28</v>
      </c>
      <c r="N278" s="30">
        <v>0.05</v>
      </c>
      <c r="O278" s="31">
        <v>0.05</v>
      </c>
      <c r="P278" s="31">
        <v>0.05</v>
      </c>
      <c r="Q278" s="31">
        <v>0.05</v>
      </c>
      <c r="R278" s="31">
        <v>0.06</v>
      </c>
      <c r="S278" s="31">
        <v>7.0000000000000007E-2</v>
      </c>
      <c r="T278" s="31">
        <v>0.11</v>
      </c>
      <c r="U278" s="31">
        <v>0.18</v>
      </c>
      <c r="V278" s="31">
        <v>0.11</v>
      </c>
      <c r="W278" s="31">
        <v>7.0000000000000007E-2</v>
      </c>
      <c r="X278" s="31">
        <v>0.05</v>
      </c>
      <c r="Y278" s="31">
        <v>0.05</v>
      </c>
    </row>
    <row r="279" spans="4:25" ht="17.25" customHeight="1" x14ac:dyDescent="0.25">
      <c r="D279" s="32" t="s">
        <v>26</v>
      </c>
      <c r="E279" s="32" t="s">
        <v>211</v>
      </c>
      <c r="F279" s="33" t="s">
        <v>196</v>
      </c>
      <c r="G279" s="34" t="s">
        <v>192</v>
      </c>
      <c r="H279" s="32">
        <f t="shared" si="187"/>
        <v>1645</v>
      </c>
      <c r="I279" s="35" t="s">
        <v>155</v>
      </c>
      <c r="J279" s="35" t="s">
        <v>35</v>
      </c>
      <c r="K279" s="36">
        <f t="shared" ref="K279:K285" si="188">IFERROR(AVERAGE(N279:Y279),"n/a")</f>
        <v>5.5833333333333346E-2</v>
      </c>
      <c r="L279" s="35" t="s">
        <v>156</v>
      </c>
      <c r="M279" s="37">
        <v>0.12</v>
      </c>
      <c r="N279" s="44">
        <f>ROUND(N278*0.7,2)</f>
        <v>0.04</v>
      </c>
      <c r="O279" s="39">
        <f t="shared" ref="O279:Y279" si="189">ROUND(O278*0.7,2)</f>
        <v>0.04</v>
      </c>
      <c r="P279" s="39">
        <f t="shared" si="189"/>
        <v>0.04</v>
      </c>
      <c r="Q279" s="39">
        <f t="shared" si="189"/>
        <v>0.04</v>
      </c>
      <c r="R279" s="39">
        <f t="shared" si="189"/>
        <v>0.04</v>
      </c>
      <c r="S279" s="39">
        <f t="shared" si="189"/>
        <v>0.05</v>
      </c>
      <c r="T279" s="39">
        <f t="shared" si="189"/>
        <v>0.08</v>
      </c>
      <c r="U279" s="39">
        <f t="shared" si="189"/>
        <v>0.13</v>
      </c>
      <c r="V279" s="39">
        <f t="shared" si="189"/>
        <v>0.08</v>
      </c>
      <c r="W279" s="39">
        <f t="shared" si="189"/>
        <v>0.05</v>
      </c>
      <c r="X279" s="39">
        <f t="shared" si="189"/>
        <v>0.04</v>
      </c>
      <c r="Y279" s="39">
        <f t="shared" si="189"/>
        <v>0.04</v>
      </c>
    </row>
    <row r="280" spans="4:25" ht="17.25" customHeight="1" x14ac:dyDescent="0.25">
      <c r="D280" s="32" t="s">
        <v>26</v>
      </c>
      <c r="E280" s="32" t="s">
        <v>211</v>
      </c>
      <c r="F280" s="33" t="s">
        <v>196</v>
      </c>
      <c r="G280" s="34" t="s">
        <v>192</v>
      </c>
      <c r="H280" s="32">
        <f t="shared" si="187"/>
        <v>1645</v>
      </c>
      <c r="I280" s="35" t="s">
        <v>155</v>
      </c>
      <c r="J280" s="35" t="s">
        <v>35</v>
      </c>
      <c r="K280" s="36">
        <f t="shared" si="188"/>
        <v>1.9166666666666669E-2</v>
      </c>
      <c r="L280" s="35" t="s">
        <v>157</v>
      </c>
      <c r="M280" s="37">
        <v>0.75</v>
      </c>
      <c r="N280" s="44">
        <f>N278-N279</f>
        <v>1.0000000000000002E-2</v>
      </c>
      <c r="O280" s="39">
        <f t="shared" ref="O280:Y280" si="190">O278-O279</f>
        <v>1.0000000000000002E-2</v>
      </c>
      <c r="P280" s="39">
        <f t="shared" si="190"/>
        <v>1.0000000000000002E-2</v>
      </c>
      <c r="Q280" s="39">
        <f t="shared" si="190"/>
        <v>1.0000000000000002E-2</v>
      </c>
      <c r="R280" s="39">
        <f t="shared" si="190"/>
        <v>1.9999999999999997E-2</v>
      </c>
      <c r="S280" s="39">
        <f t="shared" si="190"/>
        <v>2.0000000000000004E-2</v>
      </c>
      <c r="T280" s="39">
        <f t="shared" si="190"/>
        <v>0.03</v>
      </c>
      <c r="U280" s="39">
        <f t="shared" si="190"/>
        <v>4.9999999999999989E-2</v>
      </c>
      <c r="V280" s="39">
        <f t="shared" si="190"/>
        <v>0.03</v>
      </c>
      <c r="W280" s="39">
        <f t="shared" si="190"/>
        <v>2.0000000000000004E-2</v>
      </c>
      <c r="X280" s="39">
        <f t="shared" si="190"/>
        <v>1.0000000000000002E-2</v>
      </c>
      <c r="Y280" s="39">
        <f t="shared" si="190"/>
        <v>1.0000000000000002E-2</v>
      </c>
    </row>
    <row r="281" spans="4:25" ht="17.25" customHeight="1" x14ac:dyDescent="0.25">
      <c r="D281" s="32" t="s">
        <v>26</v>
      </c>
      <c r="E281" s="32" t="s">
        <v>211</v>
      </c>
      <c r="F281" s="33" t="s">
        <v>196</v>
      </c>
      <c r="G281" s="34" t="s">
        <v>192</v>
      </c>
      <c r="H281" s="32">
        <f t="shared" si="187"/>
        <v>1645</v>
      </c>
      <c r="I281" s="35" t="s">
        <v>155</v>
      </c>
      <c r="J281" s="35" t="s">
        <v>35</v>
      </c>
      <c r="K281" s="36">
        <f t="shared" si="188"/>
        <v>7.5000000000000011E-2</v>
      </c>
      <c r="L281" s="35" t="s">
        <v>55</v>
      </c>
      <c r="M281" s="37">
        <f>ROUND(30%*15,1)</f>
        <v>4.5</v>
      </c>
      <c r="N281" s="44">
        <f>SUM(N279:N280)</f>
        <v>0.05</v>
      </c>
      <c r="O281" s="39">
        <f t="shared" ref="O281:Y281" si="191">SUM(O279:O280)</f>
        <v>0.05</v>
      </c>
      <c r="P281" s="39">
        <f t="shared" si="191"/>
        <v>0.05</v>
      </c>
      <c r="Q281" s="39">
        <f t="shared" si="191"/>
        <v>0.05</v>
      </c>
      <c r="R281" s="39">
        <f t="shared" si="191"/>
        <v>0.06</v>
      </c>
      <c r="S281" s="39">
        <f t="shared" si="191"/>
        <v>7.0000000000000007E-2</v>
      </c>
      <c r="T281" s="39">
        <f t="shared" si="191"/>
        <v>0.11</v>
      </c>
      <c r="U281" s="39">
        <f t="shared" si="191"/>
        <v>0.18</v>
      </c>
      <c r="V281" s="39">
        <f t="shared" si="191"/>
        <v>0.11</v>
      </c>
      <c r="W281" s="39">
        <f t="shared" si="191"/>
        <v>7.0000000000000007E-2</v>
      </c>
      <c r="X281" s="39">
        <f t="shared" si="191"/>
        <v>0.05</v>
      </c>
      <c r="Y281" s="39">
        <f t="shared" si="191"/>
        <v>0.05</v>
      </c>
    </row>
    <row r="282" spans="4:25" ht="17.25" customHeight="1" x14ac:dyDescent="0.25">
      <c r="D282" s="23" t="s">
        <v>26</v>
      </c>
      <c r="E282" s="23" t="s">
        <v>211</v>
      </c>
      <c r="F282" s="24" t="s">
        <v>196</v>
      </c>
      <c r="G282" s="25" t="s">
        <v>192</v>
      </c>
      <c r="H282" s="23">
        <f t="shared" si="187"/>
        <v>1645</v>
      </c>
      <c r="I282" s="26" t="s">
        <v>158</v>
      </c>
      <c r="J282" s="26" t="s">
        <v>34</v>
      </c>
      <c r="K282" s="27">
        <f t="shared" si="188"/>
        <v>7.5000000000000011E-2</v>
      </c>
      <c r="L282" s="28" t="s">
        <v>28</v>
      </c>
      <c r="M282" s="29" t="s">
        <v>28</v>
      </c>
      <c r="N282" s="30">
        <v>0.05</v>
      </c>
      <c r="O282" s="31">
        <v>0.05</v>
      </c>
      <c r="P282" s="31">
        <v>0.05</v>
      </c>
      <c r="Q282" s="31">
        <v>0.05</v>
      </c>
      <c r="R282" s="31">
        <v>0.06</v>
      </c>
      <c r="S282" s="31">
        <v>7.0000000000000007E-2</v>
      </c>
      <c r="T282" s="31">
        <v>0.11</v>
      </c>
      <c r="U282" s="31">
        <v>0.18</v>
      </c>
      <c r="V282" s="31">
        <v>0.11</v>
      </c>
      <c r="W282" s="31">
        <v>7.0000000000000007E-2</v>
      </c>
      <c r="X282" s="31">
        <v>0.05</v>
      </c>
      <c r="Y282" s="31">
        <v>0.05</v>
      </c>
    </row>
    <row r="283" spans="4:25" ht="17.25" customHeight="1" x14ac:dyDescent="0.25">
      <c r="D283" s="32" t="s">
        <v>26</v>
      </c>
      <c r="E283" s="32" t="s">
        <v>211</v>
      </c>
      <c r="F283" s="33" t="s">
        <v>196</v>
      </c>
      <c r="G283" s="34" t="s">
        <v>192</v>
      </c>
      <c r="H283" s="32">
        <f t="shared" si="187"/>
        <v>1645</v>
      </c>
      <c r="I283" s="35" t="s">
        <v>158</v>
      </c>
      <c r="J283" s="35" t="s">
        <v>35</v>
      </c>
      <c r="K283" s="36">
        <f t="shared" si="188"/>
        <v>5.5833333333333346E-2</v>
      </c>
      <c r="L283" s="35" t="s">
        <v>156</v>
      </c>
      <c r="M283" s="37">
        <v>0.12</v>
      </c>
      <c r="N283" s="44">
        <f>ROUND(N282*0.7,2)</f>
        <v>0.04</v>
      </c>
      <c r="O283" s="39">
        <f t="shared" ref="O283:Y283" si="192">ROUND(O282*0.7,2)</f>
        <v>0.04</v>
      </c>
      <c r="P283" s="39">
        <f t="shared" si="192"/>
        <v>0.04</v>
      </c>
      <c r="Q283" s="39">
        <f t="shared" si="192"/>
        <v>0.04</v>
      </c>
      <c r="R283" s="39">
        <f t="shared" si="192"/>
        <v>0.04</v>
      </c>
      <c r="S283" s="39">
        <f t="shared" si="192"/>
        <v>0.05</v>
      </c>
      <c r="T283" s="39">
        <f t="shared" si="192"/>
        <v>0.08</v>
      </c>
      <c r="U283" s="39">
        <f t="shared" si="192"/>
        <v>0.13</v>
      </c>
      <c r="V283" s="39">
        <f t="shared" si="192"/>
        <v>0.08</v>
      </c>
      <c r="W283" s="39">
        <f t="shared" si="192"/>
        <v>0.05</v>
      </c>
      <c r="X283" s="39">
        <f t="shared" si="192"/>
        <v>0.04</v>
      </c>
      <c r="Y283" s="39">
        <f t="shared" si="192"/>
        <v>0.04</v>
      </c>
    </row>
    <row r="284" spans="4:25" ht="17.25" customHeight="1" x14ac:dyDescent="0.25">
      <c r="D284" s="32" t="s">
        <v>26</v>
      </c>
      <c r="E284" s="32" t="s">
        <v>211</v>
      </c>
      <c r="F284" s="33" t="s">
        <v>196</v>
      </c>
      <c r="G284" s="34" t="s">
        <v>192</v>
      </c>
      <c r="H284" s="32">
        <f t="shared" si="187"/>
        <v>1645</v>
      </c>
      <c r="I284" s="35" t="s">
        <v>158</v>
      </c>
      <c r="J284" s="35" t="s">
        <v>35</v>
      </c>
      <c r="K284" s="36">
        <f t="shared" si="188"/>
        <v>1.9166666666666669E-2</v>
      </c>
      <c r="L284" s="35" t="s">
        <v>157</v>
      </c>
      <c r="M284" s="37">
        <v>0.75</v>
      </c>
      <c r="N284" s="44">
        <f>N282-N283</f>
        <v>1.0000000000000002E-2</v>
      </c>
      <c r="O284" s="39">
        <f t="shared" ref="O284:Y284" si="193">O282-O283</f>
        <v>1.0000000000000002E-2</v>
      </c>
      <c r="P284" s="39">
        <f t="shared" si="193"/>
        <v>1.0000000000000002E-2</v>
      </c>
      <c r="Q284" s="39">
        <f t="shared" si="193"/>
        <v>1.0000000000000002E-2</v>
      </c>
      <c r="R284" s="39">
        <f t="shared" si="193"/>
        <v>1.9999999999999997E-2</v>
      </c>
      <c r="S284" s="39">
        <f t="shared" si="193"/>
        <v>2.0000000000000004E-2</v>
      </c>
      <c r="T284" s="39">
        <f t="shared" si="193"/>
        <v>0.03</v>
      </c>
      <c r="U284" s="39">
        <f t="shared" si="193"/>
        <v>4.9999999999999989E-2</v>
      </c>
      <c r="V284" s="39">
        <f t="shared" si="193"/>
        <v>0.03</v>
      </c>
      <c r="W284" s="39">
        <f t="shared" si="193"/>
        <v>2.0000000000000004E-2</v>
      </c>
      <c r="X284" s="39">
        <f t="shared" si="193"/>
        <v>1.0000000000000002E-2</v>
      </c>
      <c r="Y284" s="39">
        <f t="shared" si="193"/>
        <v>1.0000000000000002E-2</v>
      </c>
    </row>
    <row r="285" spans="4:25" ht="17.25" customHeight="1" x14ac:dyDescent="0.25">
      <c r="D285" s="32" t="s">
        <v>26</v>
      </c>
      <c r="E285" s="32" t="s">
        <v>211</v>
      </c>
      <c r="F285" s="33" t="s">
        <v>196</v>
      </c>
      <c r="G285" s="34" t="s">
        <v>192</v>
      </c>
      <c r="H285" s="32">
        <f t="shared" si="187"/>
        <v>1645</v>
      </c>
      <c r="I285" s="35" t="s">
        <v>158</v>
      </c>
      <c r="J285" s="35" t="s">
        <v>35</v>
      </c>
      <c r="K285" s="36">
        <f t="shared" si="188"/>
        <v>7.5000000000000011E-2</v>
      </c>
      <c r="L285" s="35" t="s">
        <v>55</v>
      </c>
      <c r="M285" s="37">
        <f>ROUND(10%*30,1)</f>
        <v>3</v>
      </c>
      <c r="N285" s="44">
        <f>SUM(N283:N284)</f>
        <v>0.05</v>
      </c>
      <c r="O285" s="39">
        <f t="shared" ref="O285:Y285" si="194">SUM(O283:O284)</f>
        <v>0.05</v>
      </c>
      <c r="P285" s="39">
        <f t="shared" si="194"/>
        <v>0.05</v>
      </c>
      <c r="Q285" s="39">
        <f t="shared" si="194"/>
        <v>0.05</v>
      </c>
      <c r="R285" s="39">
        <f t="shared" si="194"/>
        <v>0.06</v>
      </c>
      <c r="S285" s="39">
        <f t="shared" si="194"/>
        <v>7.0000000000000007E-2</v>
      </c>
      <c r="T285" s="39">
        <f t="shared" si="194"/>
        <v>0.11</v>
      </c>
      <c r="U285" s="39">
        <f t="shared" si="194"/>
        <v>0.18</v>
      </c>
      <c r="V285" s="39">
        <f t="shared" si="194"/>
        <v>0.11</v>
      </c>
      <c r="W285" s="39">
        <f t="shared" si="194"/>
        <v>7.0000000000000007E-2</v>
      </c>
      <c r="X285" s="39">
        <f t="shared" si="194"/>
        <v>0.05</v>
      </c>
      <c r="Y285" s="39">
        <f t="shared" si="194"/>
        <v>0.05</v>
      </c>
    </row>
    <row r="286" spans="4:25" ht="17.25" customHeight="1" x14ac:dyDescent="0.25">
      <c r="D286" s="102" t="s">
        <v>26</v>
      </c>
      <c r="E286" s="102" t="s">
        <v>211</v>
      </c>
      <c r="F286" s="103" t="s">
        <v>28</v>
      </c>
      <c r="G286" s="104" t="s">
        <v>197</v>
      </c>
      <c r="H286" s="102" t="s">
        <v>28</v>
      </c>
      <c r="I286" s="105" t="s">
        <v>28</v>
      </c>
      <c r="J286" s="105" t="s">
        <v>28</v>
      </c>
      <c r="K286" s="106" t="str">
        <f>IFERROR(AVERAGE(N286:Y286),"n/a")</f>
        <v>n/a</v>
      </c>
      <c r="L286" s="105" t="s">
        <v>28</v>
      </c>
      <c r="M286" s="107" t="s">
        <v>28</v>
      </c>
      <c r="N286" s="108" t="s">
        <v>28</v>
      </c>
      <c r="O286" s="106" t="s">
        <v>28</v>
      </c>
      <c r="P286" s="106" t="s">
        <v>28</v>
      </c>
      <c r="Q286" s="106" t="s">
        <v>28</v>
      </c>
      <c r="R286" s="106" t="s">
        <v>28</v>
      </c>
      <c r="S286" s="106" t="s">
        <v>28</v>
      </c>
      <c r="T286" s="106" t="s">
        <v>28</v>
      </c>
      <c r="U286" s="106" t="s">
        <v>28</v>
      </c>
      <c r="V286" s="106" t="s">
        <v>28</v>
      </c>
      <c r="W286" s="106" t="s">
        <v>28</v>
      </c>
      <c r="X286" s="106" t="s">
        <v>28</v>
      </c>
      <c r="Y286" s="106" t="s">
        <v>28</v>
      </c>
    </row>
    <row r="287" spans="4:25" ht="17.25" customHeight="1" x14ac:dyDescent="0.25">
      <c r="D287" s="23" t="s">
        <v>26</v>
      </c>
      <c r="E287" s="23" t="s">
        <v>211</v>
      </c>
      <c r="F287" s="24" t="s">
        <v>198</v>
      </c>
      <c r="G287" s="25" t="s">
        <v>195</v>
      </c>
      <c r="H287" s="23">
        <v>1980</v>
      </c>
      <c r="I287" s="26" t="s">
        <v>147</v>
      </c>
      <c r="J287" s="26" t="s">
        <v>34</v>
      </c>
      <c r="K287" s="27">
        <f t="shared" ref="K287:K313" si="195">IFERROR(AVERAGE(N287:Y287),"n/a")</f>
        <v>1</v>
      </c>
      <c r="L287" s="28" t="s">
        <v>28</v>
      </c>
      <c r="M287" s="29" t="s">
        <v>28</v>
      </c>
      <c r="N287" s="30">
        <v>1</v>
      </c>
      <c r="O287" s="31">
        <v>1</v>
      </c>
      <c r="P287" s="31">
        <v>1</v>
      </c>
      <c r="Q287" s="31">
        <v>1</v>
      </c>
      <c r="R287" s="31">
        <v>1</v>
      </c>
      <c r="S287" s="31">
        <v>1</v>
      </c>
      <c r="T287" s="31">
        <v>1</v>
      </c>
      <c r="U287" s="31">
        <v>1</v>
      </c>
      <c r="V287" s="31">
        <v>1</v>
      </c>
      <c r="W287" s="31">
        <v>1</v>
      </c>
      <c r="X287" s="31">
        <v>1</v>
      </c>
      <c r="Y287" s="31">
        <v>1</v>
      </c>
    </row>
    <row r="288" spans="4:25" ht="17.25" customHeight="1" x14ac:dyDescent="0.25">
      <c r="D288" s="23" t="s">
        <v>26</v>
      </c>
      <c r="E288" s="23" t="s">
        <v>211</v>
      </c>
      <c r="F288" s="24" t="s">
        <v>199</v>
      </c>
      <c r="G288" s="25" t="s">
        <v>195</v>
      </c>
      <c r="H288" s="23">
        <v>2010</v>
      </c>
      <c r="I288" s="26" t="s">
        <v>129</v>
      </c>
      <c r="J288" s="26" t="s">
        <v>34</v>
      </c>
      <c r="K288" s="27">
        <f t="shared" si="195"/>
        <v>0.99583333333333324</v>
      </c>
      <c r="L288" s="28" t="s">
        <v>28</v>
      </c>
      <c r="M288" s="29" t="s">
        <v>28</v>
      </c>
      <c r="N288" s="30">
        <v>0.85</v>
      </c>
      <c r="O288" s="31">
        <v>0.8</v>
      </c>
      <c r="P288" s="31">
        <v>0.8</v>
      </c>
      <c r="Q288" s="31">
        <v>0.9</v>
      </c>
      <c r="R288" s="31">
        <v>0.9</v>
      </c>
      <c r="S288" s="31">
        <v>1.1000000000000001</v>
      </c>
      <c r="T288" s="31">
        <v>1.2</v>
      </c>
      <c r="U288" s="31">
        <v>1.2</v>
      </c>
      <c r="V288" s="31">
        <v>1.2</v>
      </c>
      <c r="W288" s="31">
        <v>1.1000000000000001</v>
      </c>
      <c r="X288" s="31">
        <v>1</v>
      </c>
      <c r="Y288" s="31">
        <v>0.9</v>
      </c>
    </row>
    <row r="289" spans="4:25" ht="17.25" customHeight="1" x14ac:dyDescent="0.25">
      <c r="D289" s="32" t="s">
        <v>26</v>
      </c>
      <c r="E289" s="32" t="s">
        <v>211</v>
      </c>
      <c r="F289" s="33" t="s">
        <v>199</v>
      </c>
      <c r="G289" s="34" t="s">
        <v>195</v>
      </c>
      <c r="H289" s="32">
        <v>2010</v>
      </c>
      <c r="I289" s="35" t="s">
        <v>129</v>
      </c>
      <c r="J289" s="35" t="s">
        <v>35</v>
      </c>
      <c r="K289" s="36">
        <f t="shared" si="195"/>
        <v>4.9833333333333318E-3</v>
      </c>
      <c r="L289" s="35" t="s">
        <v>36</v>
      </c>
      <c r="M289" s="37">
        <f>10*(5*6)/10^3</f>
        <v>0.3</v>
      </c>
      <c r="N289" s="38">
        <f>ROUND(0.5%*N288,4)</f>
        <v>4.3E-3</v>
      </c>
      <c r="O289" s="39">
        <f t="shared" ref="O289:Y289" si="196">ROUND(0.5%*O288,4)</f>
        <v>4.0000000000000001E-3</v>
      </c>
      <c r="P289" s="39">
        <f t="shared" si="196"/>
        <v>4.0000000000000001E-3</v>
      </c>
      <c r="Q289" s="39">
        <f t="shared" si="196"/>
        <v>4.4999999999999997E-3</v>
      </c>
      <c r="R289" s="39">
        <f t="shared" si="196"/>
        <v>4.4999999999999997E-3</v>
      </c>
      <c r="S289" s="39">
        <f t="shared" si="196"/>
        <v>5.4999999999999997E-3</v>
      </c>
      <c r="T289" s="39">
        <f t="shared" si="196"/>
        <v>6.0000000000000001E-3</v>
      </c>
      <c r="U289" s="39">
        <f t="shared" si="196"/>
        <v>6.0000000000000001E-3</v>
      </c>
      <c r="V289" s="39">
        <f t="shared" si="196"/>
        <v>6.0000000000000001E-3</v>
      </c>
      <c r="W289" s="39">
        <f t="shared" si="196"/>
        <v>5.4999999999999997E-3</v>
      </c>
      <c r="X289" s="39">
        <f t="shared" si="196"/>
        <v>5.0000000000000001E-3</v>
      </c>
      <c r="Y289" s="39">
        <f t="shared" si="196"/>
        <v>4.4999999999999997E-3</v>
      </c>
    </row>
    <row r="290" spans="4:25" ht="17.25" customHeight="1" x14ac:dyDescent="0.25">
      <c r="D290" s="32" t="s">
        <v>26</v>
      </c>
      <c r="E290" s="32" t="s">
        <v>211</v>
      </c>
      <c r="F290" s="33" t="s">
        <v>199</v>
      </c>
      <c r="G290" s="34" t="s">
        <v>195</v>
      </c>
      <c r="H290" s="32">
        <v>2010</v>
      </c>
      <c r="I290" s="35" t="s">
        <v>129</v>
      </c>
      <c r="J290" s="35" t="s">
        <v>35</v>
      </c>
      <c r="K290" s="36">
        <f t="shared" si="195"/>
        <v>0.63833333333333331</v>
      </c>
      <c r="L290" s="35" t="s">
        <v>37</v>
      </c>
      <c r="M290" s="37">
        <v>6</v>
      </c>
      <c r="N290" s="40">
        <f>ROUND($N$42*N288,2)</f>
        <v>0.17</v>
      </c>
      <c r="O290" s="41">
        <f>ROUND($O$42*O288,2)</f>
        <v>0.24</v>
      </c>
      <c r="P290" s="41">
        <f>ROUND($P$42*P288,2)</f>
        <v>0.32</v>
      </c>
      <c r="Q290" s="41">
        <f>ROUND($Q$42*Q288,2)</f>
        <v>0.45</v>
      </c>
      <c r="R290" s="41">
        <f>ROUND($R$42*R288,2)</f>
        <v>0.63</v>
      </c>
      <c r="S290" s="41">
        <f>ROUND($S$42*S288,2)</f>
        <v>0.88</v>
      </c>
      <c r="T290" s="41">
        <f>ROUND($T$42*T288,2)</f>
        <v>1.08</v>
      </c>
      <c r="U290" s="41">
        <f>ROUND($U$42*U288,2)</f>
        <v>1.08</v>
      </c>
      <c r="V290" s="41">
        <f>ROUND($V$42*V288,2)</f>
        <v>1.08</v>
      </c>
      <c r="W290" s="41">
        <f>ROUND($W$42*W288,2)</f>
        <v>0.77</v>
      </c>
      <c r="X290" s="41">
        <f>ROUND($X$42*X288,2)</f>
        <v>0.6</v>
      </c>
      <c r="Y290" s="41">
        <f>ROUND($Y$42*Y288,2)</f>
        <v>0.36</v>
      </c>
    </row>
    <row r="291" spans="4:25" ht="17.25" customHeight="1" x14ac:dyDescent="0.25">
      <c r="D291" s="32" t="s">
        <v>26</v>
      </c>
      <c r="E291" s="32" t="s">
        <v>211</v>
      </c>
      <c r="F291" s="33" t="s">
        <v>199</v>
      </c>
      <c r="G291" s="34" t="s">
        <v>195</v>
      </c>
      <c r="H291" s="32">
        <v>2010</v>
      </c>
      <c r="I291" s="35" t="s">
        <v>129</v>
      </c>
      <c r="J291" s="35" t="s">
        <v>35</v>
      </c>
      <c r="K291" s="36">
        <f t="shared" si="195"/>
        <v>0.35251666666666664</v>
      </c>
      <c r="L291" s="35" t="s">
        <v>38</v>
      </c>
      <c r="M291" s="37">
        <v>6</v>
      </c>
      <c r="N291" s="40">
        <f>N288-SUM(N289:N290)</f>
        <v>0.67569999999999997</v>
      </c>
      <c r="O291" s="41">
        <f t="shared" ref="O291" si="197">O288-SUM(O289:O290)</f>
        <v>0.55600000000000005</v>
      </c>
      <c r="P291" s="41">
        <f t="shared" ref="P291:Y291" si="198">P288-SUM(P289:P290)</f>
        <v>0.47600000000000003</v>
      </c>
      <c r="Q291" s="41">
        <f t="shared" si="198"/>
        <v>0.44550000000000001</v>
      </c>
      <c r="R291" s="41">
        <f t="shared" si="198"/>
        <v>0.26550000000000007</v>
      </c>
      <c r="S291" s="41">
        <f t="shared" si="198"/>
        <v>0.21450000000000014</v>
      </c>
      <c r="T291" s="41">
        <f t="shared" si="198"/>
        <v>0.11399999999999988</v>
      </c>
      <c r="U291" s="41">
        <f t="shared" si="198"/>
        <v>0.11399999999999988</v>
      </c>
      <c r="V291" s="41">
        <f t="shared" si="198"/>
        <v>0.11399999999999988</v>
      </c>
      <c r="W291" s="41">
        <f t="shared" si="198"/>
        <v>0.32450000000000012</v>
      </c>
      <c r="X291" s="41">
        <f t="shared" si="198"/>
        <v>0.39500000000000002</v>
      </c>
      <c r="Y291" s="41">
        <f t="shared" si="198"/>
        <v>0.53550000000000009</v>
      </c>
    </row>
    <row r="292" spans="4:25" ht="17.25" customHeight="1" x14ac:dyDescent="0.25">
      <c r="D292" s="23" t="s">
        <v>26</v>
      </c>
      <c r="E292" s="23" t="s">
        <v>211</v>
      </c>
      <c r="F292" s="24" t="s">
        <v>200</v>
      </c>
      <c r="G292" s="25" t="s">
        <v>195</v>
      </c>
      <c r="H292" s="23">
        <v>2010</v>
      </c>
      <c r="I292" s="26" t="s">
        <v>155</v>
      </c>
      <c r="J292" s="26" t="s">
        <v>34</v>
      </c>
      <c r="K292" s="27">
        <f t="shared" si="195"/>
        <v>7.5000000000000011E-2</v>
      </c>
      <c r="L292" s="28" t="s">
        <v>28</v>
      </c>
      <c r="M292" s="29" t="s">
        <v>28</v>
      </c>
      <c r="N292" s="30">
        <v>0.05</v>
      </c>
      <c r="O292" s="31">
        <v>0.05</v>
      </c>
      <c r="P292" s="31">
        <v>0.05</v>
      </c>
      <c r="Q292" s="31">
        <v>0.05</v>
      </c>
      <c r="R292" s="31">
        <v>0.06</v>
      </c>
      <c r="S292" s="31">
        <v>7.0000000000000007E-2</v>
      </c>
      <c r="T292" s="31">
        <v>0.11</v>
      </c>
      <c r="U292" s="31">
        <v>0.18</v>
      </c>
      <c r="V292" s="31">
        <v>0.11</v>
      </c>
      <c r="W292" s="31">
        <v>7.0000000000000007E-2</v>
      </c>
      <c r="X292" s="31">
        <v>0.05</v>
      </c>
      <c r="Y292" s="31">
        <v>0.05</v>
      </c>
    </row>
    <row r="293" spans="4:25" ht="17.25" customHeight="1" x14ac:dyDescent="0.25">
      <c r="D293" s="32" t="s">
        <v>26</v>
      </c>
      <c r="E293" s="32" t="s">
        <v>211</v>
      </c>
      <c r="F293" s="33" t="s">
        <v>200</v>
      </c>
      <c r="G293" s="34" t="s">
        <v>195</v>
      </c>
      <c r="H293" s="32">
        <v>2010</v>
      </c>
      <c r="I293" s="35" t="s">
        <v>155</v>
      </c>
      <c r="J293" s="35" t="s">
        <v>35</v>
      </c>
      <c r="K293" s="36">
        <f t="shared" si="195"/>
        <v>5.5833333333333346E-2</v>
      </c>
      <c r="L293" s="35" t="s">
        <v>156</v>
      </c>
      <c r="M293" s="37">
        <v>0.12</v>
      </c>
      <c r="N293" s="44">
        <f>ROUND(N292*0.7,2)</f>
        <v>0.04</v>
      </c>
      <c r="O293" s="39">
        <f t="shared" ref="O293:Y293" si="199">ROUND(O292*0.7,2)</f>
        <v>0.04</v>
      </c>
      <c r="P293" s="39">
        <f t="shared" si="199"/>
        <v>0.04</v>
      </c>
      <c r="Q293" s="39">
        <f t="shared" si="199"/>
        <v>0.04</v>
      </c>
      <c r="R293" s="39">
        <f t="shared" si="199"/>
        <v>0.04</v>
      </c>
      <c r="S293" s="39">
        <f t="shared" si="199"/>
        <v>0.05</v>
      </c>
      <c r="T293" s="39">
        <f t="shared" si="199"/>
        <v>0.08</v>
      </c>
      <c r="U293" s="39">
        <f t="shared" si="199"/>
        <v>0.13</v>
      </c>
      <c r="V293" s="39">
        <f t="shared" si="199"/>
        <v>0.08</v>
      </c>
      <c r="W293" s="39">
        <f t="shared" si="199"/>
        <v>0.05</v>
      </c>
      <c r="X293" s="39">
        <f t="shared" si="199"/>
        <v>0.04</v>
      </c>
      <c r="Y293" s="39">
        <f t="shared" si="199"/>
        <v>0.04</v>
      </c>
    </row>
    <row r="294" spans="4:25" ht="17.25" customHeight="1" x14ac:dyDescent="0.25">
      <c r="D294" s="32" t="s">
        <v>26</v>
      </c>
      <c r="E294" s="32" t="s">
        <v>211</v>
      </c>
      <c r="F294" s="33" t="s">
        <v>200</v>
      </c>
      <c r="G294" s="34" t="s">
        <v>195</v>
      </c>
      <c r="H294" s="32">
        <v>2010</v>
      </c>
      <c r="I294" s="35" t="s">
        <v>155</v>
      </c>
      <c r="J294" s="35" t="s">
        <v>35</v>
      </c>
      <c r="K294" s="36">
        <f t="shared" si="195"/>
        <v>1.9166666666666669E-2</v>
      </c>
      <c r="L294" s="35" t="s">
        <v>157</v>
      </c>
      <c r="M294" s="37">
        <v>0.75</v>
      </c>
      <c r="N294" s="44">
        <f>N292-N293</f>
        <v>1.0000000000000002E-2</v>
      </c>
      <c r="O294" s="39">
        <f t="shared" ref="O294:Y294" si="200">O292-O293</f>
        <v>1.0000000000000002E-2</v>
      </c>
      <c r="P294" s="39">
        <f t="shared" si="200"/>
        <v>1.0000000000000002E-2</v>
      </c>
      <c r="Q294" s="39">
        <f t="shared" si="200"/>
        <v>1.0000000000000002E-2</v>
      </c>
      <c r="R294" s="39">
        <f t="shared" si="200"/>
        <v>1.9999999999999997E-2</v>
      </c>
      <c r="S294" s="39">
        <f t="shared" si="200"/>
        <v>2.0000000000000004E-2</v>
      </c>
      <c r="T294" s="39">
        <f t="shared" si="200"/>
        <v>0.03</v>
      </c>
      <c r="U294" s="39">
        <f t="shared" si="200"/>
        <v>4.9999999999999989E-2</v>
      </c>
      <c r="V294" s="39">
        <f t="shared" si="200"/>
        <v>0.03</v>
      </c>
      <c r="W294" s="39">
        <f t="shared" si="200"/>
        <v>2.0000000000000004E-2</v>
      </c>
      <c r="X294" s="39">
        <f t="shared" si="200"/>
        <v>1.0000000000000002E-2</v>
      </c>
      <c r="Y294" s="39">
        <f t="shared" si="200"/>
        <v>1.0000000000000002E-2</v>
      </c>
    </row>
    <row r="295" spans="4:25" ht="17.25" customHeight="1" x14ac:dyDescent="0.25">
      <c r="D295" s="32" t="s">
        <v>26</v>
      </c>
      <c r="E295" s="32" t="s">
        <v>211</v>
      </c>
      <c r="F295" s="33" t="s">
        <v>200</v>
      </c>
      <c r="G295" s="34" t="s">
        <v>195</v>
      </c>
      <c r="H295" s="32">
        <v>2010</v>
      </c>
      <c r="I295" s="35" t="s">
        <v>155</v>
      </c>
      <c r="J295" s="35" t="s">
        <v>35</v>
      </c>
      <c r="K295" s="36">
        <f t="shared" si="195"/>
        <v>7.5000000000000011E-2</v>
      </c>
      <c r="L295" s="35" t="s">
        <v>55</v>
      </c>
      <c r="M295" s="37">
        <f>ROUND(30%*15,1)</f>
        <v>4.5</v>
      </c>
      <c r="N295" s="44">
        <f>SUM(N293:N294)</f>
        <v>0.05</v>
      </c>
      <c r="O295" s="39">
        <f t="shared" ref="O295:Y295" si="201">SUM(O293:O294)</f>
        <v>0.05</v>
      </c>
      <c r="P295" s="39">
        <f t="shared" si="201"/>
        <v>0.05</v>
      </c>
      <c r="Q295" s="39">
        <f t="shared" si="201"/>
        <v>0.05</v>
      </c>
      <c r="R295" s="39">
        <f t="shared" si="201"/>
        <v>0.06</v>
      </c>
      <c r="S295" s="39">
        <f t="shared" si="201"/>
        <v>7.0000000000000007E-2</v>
      </c>
      <c r="T295" s="39">
        <f t="shared" si="201"/>
        <v>0.11</v>
      </c>
      <c r="U295" s="39">
        <f t="shared" si="201"/>
        <v>0.18</v>
      </c>
      <c r="V295" s="39">
        <f t="shared" si="201"/>
        <v>0.11</v>
      </c>
      <c r="W295" s="39">
        <f t="shared" si="201"/>
        <v>7.0000000000000007E-2</v>
      </c>
      <c r="X295" s="39">
        <f t="shared" si="201"/>
        <v>0.05</v>
      </c>
      <c r="Y295" s="39">
        <f t="shared" si="201"/>
        <v>0.05</v>
      </c>
    </row>
    <row r="296" spans="4:25" ht="17.25" customHeight="1" x14ac:dyDescent="0.25">
      <c r="D296" s="23" t="s">
        <v>26</v>
      </c>
      <c r="E296" s="23" t="s">
        <v>211</v>
      </c>
      <c r="F296" s="24" t="s">
        <v>200</v>
      </c>
      <c r="G296" s="25" t="s">
        <v>195</v>
      </c>
      <c r="H296" s="23">
        <v>2010</v>
      </c>
      <c r="I296" s="26" t="s">
        <v>158</v>
      </c>
      <c r="J296" s="26" t="s">
        <v>34</v>
      </c>
      <c r="K296" s="27">
        <f t="shared" si="195"/>
        <v>7.5000000000000011E-2</v>
      </c>
      <c r="L296" s="28" t="s">
        <v>28</v>
      </c>
      <c r="M296" s="29" t="s">
        <v>28</v>
      </c>
      <c r="N296" s="30">
        <v>0.05</v>
      </c>
      <c r="O296" s="31">
        <v>0.05</v>
      </c>
      <c r="P296" s="31">
        <v>0.05</v>
      </c>
      <c r="Q296" s="31">
        <v>0.05</v>
      </c>
      <c r="R296" s="31">
        <v>0.06</v>
      </c>
      <c r="S296" s="31">
        <v>7.0000000000000007E-2</v>
      </c>
      <c r="T296" s="31">
        <v>0.11</v>
      </c>
      <c r="U296" s="31">
        <v>0.18</v>
      </c>
      <c r="V296" s="31">
        <v>0.11</v>
      </c>
      <c r="W296" s="31">
        <v>7.0000000000000007E-2</v>
      </c>
      <c r="X296" s="31">
        <v>0.05</v>
      </c>
      <c r="Y296" s="31">
        <v>0.05</v>
      </c>
    </row>
    <row r="297" spans="4:25" ht="17.25" customHeight="1" x14ac:dyDescent="0.25">
      <c r="D297" s="32" t="s">
        <v>26</v>
      </c>
      <c r="E297" s="32" t="s">
        <v>211</v>
      </c>
      <c r="F297" s="33" t="s">
        <v>200</v>
      </c>
      <c r="G297" s="34" t="s">
        <v>195</v>
      </c>
      <c r="H297" s="32">
        <v>2010</v>
      </c>
      <c r="I297" s="35" t="s">
        <v>158</v>
      </c>
      <c r="J297" s="35" t="s">
        <v>35</v>
      </c>
      <c r="K297" s="36">
        <f t="shared" si="195"/>
        <v>5.5833333333333346E-2</v>
      </c>
      <c r="L297" s="35" t="s">
        <v>156</v>
      </c>
      <c r="M297" s="37">
        <v>0.12</v>
      </c>
      <c r="N297" s="44">
        <f>ROUND(N296*0.7,2)</f>
        <v>0.04</v>
      </c>
      <c r="O297" s="39">
        <f t="shared" ref="O297:Y297" si="202">ROUND(O296*0.7,2)</f>
        <v>0.04</v>
      </c>
      <c r="P297" s="39">
        <f t="shared" si="202"/>
        <v>0.04</v>
      </c>
      <c r="Q297" s="39">
        <f t="shared" si="202"/>
        <v>0.04</v>
      </c>
      <c r="R297" s="39">
        <f t="shared" si="202"/>
        <v>0.04</v>
      </c>
      <c r="S297" s="39">
        <f t="shared" si="202"/>
        <v>0.05</v>
      </c>
      <c r="T297" s="39">
        <f t="shared" si="202"/>
        <v>0.08</v>
      </c>
      <c r="U297" s="39">
        <f t="shared" si="202"/>
        <v>0.13</v>
      </c>
      <c r="V297" s="39">
        <f t="shared" si="202"/>
        <v>0.08</v>
      </c>
      <c r="W297" s="39">
        <f t="shared" si="202"/>
        <v>0.05</v>
      </c>
      <c r="X297" s="39">
        <f t="shared" si="202"/>
        <v>0.04</v>
      </c>
      <c r="Y297" s="39">
        <f t="shared" si="202"/>
        <v>0.04</v>
      </c>
    </row>
    <row r="298" spans="4:25" ht="17.25" customHeight="1" x14ac:dyDescent="0.25">
      <c r="D298" s="32" t="s">
        <v>26</v>
      </c>
      <c r="E298" s="32" t="s">
        <v>211</v>
      </c>
      <c r="F298" s="33" t="s">
        <v>200</v>
      </c>
      <c r="G298" s="34" t="s">
        <v>195</v>
      </c>
      <c r="H298" s="32">
        <v>2010</v>
      </c>
      <c r="I298" s="35" t="s">
        <v>158</v>
      </c>
      <c r="J298" s="35" t="s">
        <v>35</v>
      </c>
      <c r="K298" s="36">
        <f t="shared" si="195"/>
        <v>1.9166666666666669E-2</v>
      </c>
      <c r="L298" s="35" t="s">
        <v>157</v>
      </c>
      <c r="M298" s="37">
        <v>0.75</v>
      </c>
      <c r="N298" s="44">
        <f>N296-N297</f>
        <v>1.0000000000000002E-2</v>
      </c>
      <c r="O298" s="39">
        <f t="shared" ref="O298:Y298" si="203">O296-O297</f>
        <v>1.0000000000000002E-2</v>
      </c>
      <c r="P298" s="39">
        <f t="shared" si="203"/>
        <v>1.0000000000000002E-2</v>
      </c>
      <c r="Q298" s="39">
        <f t="shared" si="203"/>
        <v>1.0000000000000002E-2</v>
      </c>
      <c r="R298" s="39">
        <f t="shared" si="203"/>
        <v>1.9999999999999997E-2</v>
      </c>
      <c r="S298" s="39">
        <f t="shared" si="203"/>
        <v>2.0000000000000004E-2</v>
      </c>
      <c r="T298" s="39">
        <f t="shared" si="203"/>
        <v>0.03</v>
      </c>
      <c r="U298" s="39">
        <f t="shared" si="203"/>
        <v>4.9999999999999989E-2</v>
      </c>
      <c r="V298" s="39">
        <f t="shared" si="203"/>
        <v>0.03</v>
      </c>
      <c r="W298" s="39">
        <f t="shared" si="203"/>
        <v>2.0000000000000004E-2</v>
      </c>
      <c r="X298" s="39">
        <f t="shared" si="203"/>
        <v>1.0000000000000002E-2</v>
      </c>
      <c r="Y298" s="39">
        <f t="shared" si="203"/>
        <v>1.0000000000000002E-2</v>
      </c>
    </row>
    <row r="299" spans="4:25" ht="17.25" customHeight="1" x14ac:dyDescent="0.25">
      <c r="D299" s="32" t="s">
        <v>26</v>
      </c>
      <c r="E299" s="32" t="s">
        <v>211</v>
      </c>
      <c r="F299" s="33" t="s">
        <v>200</v>
      </c>
      <c r="G299" s="34" t="s">
        <v>195</v>
      </c>
      <c r="H299" s="32">
        <v>2010</v>
      </c>
      <c r="I299" s="35" t="s">
        <v>158</v>
      </c>
      <c r="J299" s="35" t="s">
        <v>35</v>
      </c>
      <c r="K299" s="36">
        <f t="shared" si="195"/>
        <v>7.5000000000000011E-2</v>
      </c>
      <c r="L299" s="35" t="s">
        <v>55</v>
      </c>
      <c r="M299" s="37">
        <f>ROUND(10%*30,1)</f>
        <v>3</v>
      </c>
      <c r="N299" s="44">
        <f>SUM(N297:N298)</f>
        <v>0.05</v>
      </c>
      <c r="O299" s="39">
        <f t="shared" ref="O299:Y299" si="204">SUM(O297:O298)</f>
        <v>0.05</v>
      </c>
      <c r="P299" s="39">
        <f t="shared" si="204"/>
        <v>0.05</v>
      </c>
      <c r="Q299" s="39">
        <f t="shared" si="204"/>
        <v>0.05</v>
      </c>
      <c r="R299" s="39">
        <f t="shared" si="204"/>
        <v>0.06</v>
      </c>
      <c r="S299" s="39">
        <f t="shared" si="204"/>
        <v>7.0000000000000007E-2</v>
      </c>
      <c r="T299" s="39">
        <f t="shared" si="204"/>
        <v>0.11</v>
      </c>
      <c r="U299" s="39">
        <f t="shared" si="204"/>
        <v>0.18</v>
      </c>
      <c r="V299" s="39">
        <f t="shared" si="204"/>
        <v>0.11</v>
      </c>
      <c r="W299" s="39">
        <f t="shared" si="204"/>
        <v>7.0000000000000007E-2</v>
      </c>
      <c r="X299" s="39">
        <f t="shared" si="204"/>
        <v>0.05</v>
      </c>
      <c r="Y299" s="39">
        <f t="shared" si="204"/>
        <v>0.05</v>
      </c>
    </row>
    <row r="300" spans="4:25" ht="17.25" customHeight="1" x14ac:dyDescent="0.25">
      <c r="D300" s="23" t="s">
        <v>26</v>
      </c>
      <c r="E300" s="23" t="s">
        <v>211</v>
      </c>
      <c r="F300" s="24" t="s">
        <v>199</v>
      </c>
      <c r="G300" s="25" t="s">
        <v>201</v>
      </c>
      <c r="H300" s="23">
        <v>2100</v>
      </c>
      <c r="I300" s="26" t="s">
        <v>129</v>
      </c>
      <c r="J300" s="26" t="s">
        <v>34</v>
      </c>
      <c r="K300" s="27">
        <f t="shared" si="195"/>
        <v>0.84999999999999976</v>
      </c>
      <c r="L300" s="28" t="s">
        <v>28</v>
      </c>
      <c r="M300" s="29" t="s">
        <v>28</v>
      </c>
      <c r="N300" s="42">
        <f>1-N304</f>
        <v>0.85</v>
      </c>
      <c r="O300" s="43">
        <f t="shared" ref="O300:Y300" si="205">1-O304</f>
        <v>0.85</v>
      </c>
      <c r="P300" s="43">
        <f t="shared" si="205"/>
        <v>0.85</v>
      </c>
      <c r="Q300" s="43">
        <f t="shared" si="205"/>
        <v>0.85</v>
      </c>
      <c r="R300" s="43">
        <f t="shared" si="205"/>
        <v>0.85</v>
      </c>
      <c r="S300" s="43">
        <f t="shared" si="205"/>
        <v>0.85</v>
      </c>
      <c r="T300" s="43">
        <f t="shared" si="205"/>
        <v>0.85</v>
      </c>
      <c r="U300" s="43">
        <f t="shared" si="205"/>
        <v>0.85</v>
      </c>
      <c r="V300" s="43">
        <f t="shared" si="205"/>
        <v>0.85</v>
      </c>
      <c r="W300" s="43">
        <f t="shared" si="205"/>
        <v>0.85</v>
      </c>
      <c r="X300" s="43">
        <f t="shared" si="205"/>
        <v>0.85</v>
      </c>
      <c r="Y300" s="43">
        <f t="shared" si="205"/>
        <v>0.85</v>
      </c>
    </row>
    <row r="301" spans="4:25" ht="17.25" customHeight="1" x14ac:dyDescent="0.25">
      <c r="D301" s="32" t="s">
        <v>26</v>
      </c>
      <c r="E301" s="32" t="s">
        <v>211</v>
      </c>
      <c r="F301" s="33" t="s">
        <v>199</v>
      </c>
      <c r="G301" s="34" t="s">
        <v>201</v>
      </c>
      <c r="H301" s="32">
        <v>2100</v>
      </c>
      <c r="I301" s="35" t="s">
        <v>129</v>
      </c>
      <c r="J301" s="35" t="s">
        <v>35</v>
      </c>
      <c r="K301" s="36">
        <f t="shared" si="195"/>
        <v>4.2999999999999991E-3</v>
      </c>
      <c r="L301" s="35" t="s">
        <v>36</v>
      </c>
      <c r="M301" s="37">
        <f>10*(5*6)/10^3</f>
        <v>0.3</v>
      </c>
      <c r="N301" s="38">
        <f>ROUND(0.5%*N300,4)</f>
        <v>4.3E-3</v>
      </c>
      <c r="O301" s="39">
        <f t="shared" ref="O301:Y301" si="206">ROUND(0.5%*O300,4)</f>
        <v>4.3E-3</v>
      </c>
      <c r="P301" s="39">
        <f t="shared" si="206"/>
        <v>4.3E-3</v>
      </c>
      <c r="Q301" s="39">
        <f t="shared" si="206"/>
        <v>4.3E-3</v>
      </c>
      <c r="R301" s="39">
        <f t="shared" si="206"/>
        <v>4.3E-3</v>
      </c>
      <c r="S301" s="39">
        <f t="shared" si="206"/>
        <v>4.3E-3</v>
      </c>
      <c r="T301" s="39">
        <f t="shared" si="206"/>
        <v>4.3E-3</v>
      </c>
      <c r="U301" s="39">
        <f t="shared" si="206"/>
        <v>4.3E-3</v>
      </c>
      <c r="V301" s="39">
        <f t="shared" si="206"/>
        <v>4.3E-3</v>
      </c>
      <c r="W301" s="39">
        <f t="shared" si="206"/>
        <v>4.3E-3</v>
      </c>
      <c r="X301" s="39">
        <f t="shared" si="206"/>
        <v>4.3E-3</v>
      </c>
      <c r="Y301" s="39">
        <f t="shared" si="206"/>
        <v>4.3E-3</v>
      </c>
    </row>
    <row r="302" spans="4:25" ht="17.25" customHeight="1" x14ac:dyDescent="0.25">
      <c r="D302" s="32" t="s">
        <v>26</v>
      </c>
      <c r="E302" s="32" t="s">
        <v>211</v>
      </c>
      <c r="F302" s="33" t="s">
        <v>199</v>
      </c>
      <c r="G302" s="34" t="s">
        <v>201</v>
      </c>
      <c r="H302" s="32">
        <v>2100</v>
      </c>
      <c r="I302" s="35" t="s">
        <v>129</v>
      </c>
      <c r="J302" s="35" t="s">
        <v>35</v>
      </c>
      <c r="K302" s="36">
        <f t="shared" si="195"/>
        <v>0.51999999999999991</v>
      </c>
      <c r="L302" s="35" t="s">
        <v>37</v>
      </c>
      <c r="M302" s="37">
        <v>6</v>
      </c>
      <c r="N302" s="40">
        <f>ROUND($N$42*N300,2)</f>
        <v>0.17</v>
      </c>
      <c r="O302" s="41">
        <f>ROUND($O$42*O300,2)</f>
        <v>0.26</v>
      </c>
      <c r="P302" s="41">
        <f>ROUND($P$42*P300,2)</f>
        <v>0.34</v>
      </c>
      <c r="Q302" s="41">
        <f>ROUND($Q$42*Q300,2)</f>
        <v>0.43</v>
      </c>
      <c r="R302" s="41">
        <f>ROUND($R$42*R300,2)</f>
        <v>0.6</v>
      </c>
      <c r="S302" s="41">
        <f>ROUND($S$42*S300,2)</f>
        <v>0.68</v>
      </c>
      <c r="T302" s="41">
        <f>ROUND($T$42*T300,2)</f>
        <v>0.77</v>
      </c>
      <c r="U302" s="41">
        <f>ROUND($U$42*U300,2)</f>
        <v>0.77</v>
      </c>
      <c r="V302" s="41">
        <f>ROUND($V$42*V300,2)</f>
        <v>0.77</v>
      </c>
      <c r="W302" s="41">
        <f>ROUND($W$42*W300,2)</f>
        <v>0.6</v>
      </c>
      <c r="X302" s="41">
        <f>ROUND($X$42*X300,2)</f>
        <v>0.51</v>
      </c>
      <c r="Y302" s="41">
        <f>ROUND($Y$42*Y300,2)</f>
        <v>0.34</v>
      </c>
    </row>
    <row r="303" spans="4:25" ht="17.25" customHeight="1" x14ac:dyDescent="0.25">
      <c r="D303" s="32" t="s">
        <v>26</v>
      </c>
      <c r="E303" s="32" t="s">
        <v>211</v>
      </c>
      <c r="F303" s="33" t="s">
        <v>199</v>
      </c>
      <c r="G303" s="34" t="s">
        <v>201</v>
      </c>
      <c r="H303" s="32">
        <v>2100</v>
      </c>
      <c r="I303" s="35" t="s">
        <v>129</v>
      </c>
      <c r="J303" s="35" t="s">
        <v>35</v>
      </c>
      <c r="K303" s="36">
        <f t="shared" si="195"/>
        <v>0.32569999999999993</v>
      </c>
      <c r="L303" s="35" t="s">
        <v>38</v>
      </c>
      <c r="M303" s="37">
        <v>6</v>
      </c>
      <c r="N303" s="40">
        <f>N300-SUM(N301:N302)</f>
        <v>0.67569999999999997</v>
      </c>
      <c r="O303" s="41">
        <f t="shared" ref="O303" si="207">O300-SUM(O301:O302)</f>
        <v>0.58569999999999989</v>
      </c>
      <c r="P303" s="41">
        <f t="shared" ref="P303:Y303" si="208">P300-SUM(P301:P302)</f>
        <v>0.50569999999999993</v>
      </c>
      <c r="Q303" s="41">
        <f t="shared" si="208"/>
        <v>0.41569999999999996</v>
      </c>
      <c r="R303" s="41">
        <f t="shared" si="208"/>
        <v>0.24570000000000003</v>
      </c>
      <c r="S303" s="41">
        <f t="shared" si="208"/>
        <v>0.16569999999999996</v>
      </c>
      <c r="T303" s="41">
        <f t="shared" si="208"/>
        <v>7.569999999999999E-2</v>
      </c>
      <c r="U303" s="41">
        <f t="shared" si="208"/>
        <v>7.569999999999999E-2</v>
      </c>
      <c r="V303" s="41">
        <f t="shared" si="208"/>
        <v>7.569999999999999E-2</v>
      </c>
      <c r="W303" s="41">
        <f t="shared" si="208"/>
        <v>0.24570000000000003</v>
      </c>
      <c r="X303" s="41">
        <f t="shared" si="208"/>
        <v>0.3357</v>
      </c>
      <c r="Y303" s="41">
        <f t="shared" si="208"/>
        <v>0.50569999999999993</v>
      </c>
    </row>
    <row r="304" spans="4:25" ht="17.25" customHeight="1" x14ac:dyDescent="0.25">
      <c r="D304" s="23" t="s">
        <v>26</v>
      </c>
      <c r="E304" s="23" t="s">
        <v>211</v>
      </c>
      <c r="F304" s="24" t="s">
        <v>202</v>
      </c>
      <c r="G304" s="25" t="s">
        <v>201</v>
      </c>
      <c r="H304" s="23">
        <v>2100</v>
      </c>
      <c r="I304" s="26" t="s">
        <v>63</v>
      </c>
      <c r="J304" s="26" t="s">
        <v>34</v>
      </c>
      <c r="K304" s="27">
        <f>IFERROR(AVERAGE(N304:Y304),"n/a")</f>
        <v>0.14999999999999997</v>
      </c>
      <c r="L304" s="28" t="s">
        <v>28</v>
      </c>
      <c r="M304" s="29" t="s">
        <v>28</v>
      </c>
      <c r="N304" s="30">
        <v>0.15</v>
      </c>
      <c r="O304" s="31">
        <v>0.15</v>
      </c>
      <c r="P304" s="31">
        <v>0.15</v>
      </c>
      <c r="Q304" s="31">
        <v>0.15</v>
      </c>
      <c r="R304" s="31">
        <v>0.15</v>
      </c>
      <c r="S304" s="31">
        <v>0.15</v>
      </c>
      <c r="T304" s="31">
        <v>0.15</v>
      </c>
      <c r="U304" s="31">
        <v>0.15</v>
      </c>
      <c r="V304" s="31">
        <v>0.15</v>
      </c>
      <c r="W304" s="31">
        <v>0.15</v>
      </c>
      <c r="X304" s="31">
        <v>0.15</v>
      </c>
      <c r="Y304" s="31">
        <v>0.15</v>
      </c>
    </row>
    <row r="305" spans="4:25" ht="17.25" customHeight="1" x14ac:dyDescent="0.25">
      <c r="D305" s="32" t="s">
        <v>26</v>
      </c>
      <c r="E305" s="32" t="s">
        <v>211</v>
      </c>
      <c r="F305" s="33" t="s">
        <v>202</v>
      </c>
      <c r="G305" s="34" t="s">
        <v>201</v>
      </c>
      <c r="H305" s="32">
        <v>2100</v>
      </c>
      <c r="I305" s="35" t="s">
        <v>63</v>
      </c>
      <c r="J305" s="35" t="s">
        <v>35</v>
      </c>
      <c r="K305" s="36">
        <f>IFERROR(AVERAGE(N305:Y305),"n/a")</f>
        <v>0.14999999999999997</v>
      </c>
      <c r="L305" s="35" t="s">
        <v>65</v>
      </c>
      <c r="M305" s="37">
        <v>0.52462334039425962</v>
      </c>
      <c r="N305" s="44">
        <f t="shared" ref="N305:Y306" si="209">N304</f>
        <v>0.15</v>
      </c>
      <c r="O305" s="39">
        <f t="shared" si="209"/>
        <v>0.15</v>
      </c>
      <c r="P305" s="39">
        <f t="shared" si="209"/>
        <v>0.15</v>
      </c>
      <c r="Q305" s="39">
        <f t="shared" si="209"/>
        <v>0.15</v>
      </c>
      <c r="R305" s="39">
        <f t="shared" si="209"/>
        <v>0.15</v>
      </c>
      <c r="S305" s="39">
        <f t="shared" si="209"/>
        <v>0.15</v>
      </c>
      <c r="T305" s="39">
        <f t="shared" si="209"/>
        <v>0.15</v>
      </c>
      <c r="U305" s="39">
        <f t="shared" si="209"/>
        <v>0.15</v>
      </c>
      <c r="V305" s="39">
        <f t="shared" si="209"/>
        <v>0.15</v>
      </c>
      <c r="W305" s="39">
        <f t="shared" si="209"/>
        <v>0.15</v>
      </c>
      <c r="X305" s="39">
        <f t="shared" si="209"/>
        <v>0.15</v>
      </c>
      <c r="Y305" s="39">
        <f t="shared" si="209"/>
        <v>0.15</v>
      </c>
    </row>
    <row r="306" spans="4:25" ht="17.25" customHeight="1" x14ac:dyDescent="0.25">
      <c r="D306" s="32" t="s">
        <v>26</v>
      </c>
      <c r="E306" s="32" t="s">
        <v>211</v>
      </c>
      <c r="F306" s="33" t="s">
        <v>202</v>
      </c>
      <c r="G306" s="34" t="s">
        <v>201</v>
      </c>
      <c r="H306" s="32">
        <v>2100</v>
      </c>
      <c r="I306" s="35" t="s">
        <v>63</v>
      </c>
      <c r="J306" s="35" t="s">
        <v>35</v>
      </c>
      <c r="K306" s="36">
        <f>IFERROR(AVERAGE(N306:Y306),"n/a")</f>
        <v>0.14999999999999997</v>
      </c>
      <c r="L306" s="35" t="s">
        <v>55</v>
      </c>
      <c r="M306" s="37">
        <v>1.1693651261422116</v>
      </c>
      <c r="N306" s="44">
        <f>N305</f>
        <v>0.15</v>
      </c>
      <c r="O306" s="39">
        <f t="shared" si="209"/>
        <v>0.15</v>
      </c>
      <c r="P306" s="39">
        <f t="shared" si="209"/>
        <v>0.15</v>
      </c>
      <c r="Q306" s="39">
        <f t="shared" si="209"/>
        <v>0.15</v>
      </c>
      <c r="R306" s="39">
        <f t="shared" si="209"/>
        <v>0.15</v>
      </c>
      <c r="S306" s="39">
        <f t="shared" si="209"/>
        <v>0.15</v>
      </c>
      <c r="T306" s="39">
        <f t="shared" si="209"/>
        <v>0.15</v>
      </c>
      <c r="U306" s="39">
        <f t="shared" si="209"/>
        <v>0.15</v>
      </c>
      <c r="V306" s="39">
        <f t="shared" si="209"/>
        <v>0.15</v>
      </c>
      <c r="W306" s="39">
        <f t="shared" si="209"/>
        <v>0.15</v>
      </c>
      <c r="X306" s="39">
        <f t="shared" si="209"/>
        <v>0.15</v>
      </c>
      <c r="Y306" s="39">
        <f t="shared" si="209"/>
        <v>0.15</v>
      </c>
    </row>
    <row r="307" spans="4:25" ht="17.25" customHeight="1" x14ac:dyDescent="0.25">
      <c r="D307" s="23" t="s">
        <v>26</v>
      </c>
      <c r="E307" s="23" t="s">
        <v>211</v>
      </c>
      <c r="F307" s="24" t="s">
        <v>203</v>
      </c>
      <c r="G307" s="25" t="s">
        <v>201</v>
      </c>
      <c r="H307" s="23">
        <v>2100</v>
      </c>
      <c r="I307" s="26" t="s">
        <v>204</v>
      </c>
      <c r="J307" s="26" t="s">
        <v>34</v>
      </c>
      <c r="K307" s="27">
        <f t="shared" si="195"/>
        <v>4.9999999999999996E-2</v>
      </c>
      <c r="L307" s="28" t="s">
        <v>28</v>
      </c>
      <c r="M307" s="29" t="s">
        <v>28</v>
      </c>
      <c r="N307" s="30">
        <v>0.05</v>
      </c>
      <c r="O307" s="31">
        <v>0.05</v>
      </c>
      <c r="P307" s="31">
        <v>0.05</v>
      </c>
      <c r="Q307" s="31">
        <v>0.05</v>
      </c>
      <c r="R307" s="31">
        <v>0.05</v>
      </c>
      <c r="S307" s="31">
        <v>0.05</v>
      </c>
      <c r="T307" s="31">
        <v>0.05</v>
      </c>
      <c r="U307" s="31">
        <v>0.05</v>
      </c>
      <c r="V307" s="31">
        <v>0.05</v>
      </c>
      <c r="W307" s="31">
        <v>0.05</v>
      </c>
      <c r="X307" s="31">
        <v>0.05</v>
      </c>
      <c r="Y307" s="31">
        <v>0.05</v>
      </c>
    </row>
    <row r="308" spans="4:25" ht="17.25" customHeight="1" x14ac:dyDescent="0.25">
      <c r="D308" s="23" t="s">
        <v>26</v>
      </c>
      <c r="E308" s="23" t="s">
        <v>211</v>
      </c>
      <c r="F308" s="24" t="s">
        <v>205</v>
      </c>
      <c r="G308" s="25" t="s">
        <v>201</v>
      </c>
      <c r="H308" s="23">
        <v>2100</v>
      </c>
      <c r="I308" s="26" t="s">
        <v>206</v>
      </c>
      <c r="J308" s="26" t="s">
        <v>34</v>
      </c>
      <c r="K308" s="27">
        <f t="shared" si="195"/>
        <v>0.59999999999999987</v>
      </c>
      <c r="L308" s="28" t="s">
        <v>28</v>
      </c>
      <c r="M308" s="29" t="s">
        <v>28</v>
      </c>
      <c r="N308" s="30">
        <v>0.6</v>
      </c>
      <c r="O308" s="31">
        <v>0.6</v>
      </c>
      <c r="P308" s="31">
        <v>0.6</v>
      </c>
      <c r="Q308" s="31">
        <v>0.6</v>
      </c>
      <c r="R308" s="31">
        <v>0.6</v>
      </c>
      <c r="S308" s="31">
        <v>0.6</v>
      </c>
      <c r="T308" s="31">
        <v>0.6</v>
      </c>
      <c r="U308" s="31">
        <v>0.6</v>
      </c>
      <c r="V308" s="31">
        <v>0.6</v>
      </c>
      <c r="W308" s="31">
        <v>0.6</v>
      </c>
      <c r="X308" s="31">
        <v>0.6</v>
      </c>
      <c r="Y308" s="31">
        <v>0.6</v>
      </c>
    </row>
    <row r="309" spans="4:25" ht="17.25" customHeight="1" x14ac:dyDescent="0.25">
      <c r="D309" s="32" t="s">
        <v>26</v>
      </c>
      <c r="E309" s="32" t="s">
        <v>211</v>
      </c>
      <c r="F309" s="33" t="s">
        <v>205</v>
      </c>
      <c r="G309" s="34" t="s">
        <v>201</v>
      </c>
      <c r="H309" s="32">
        <v>2100</v>
      </c>
      <c r="I309" s="35" t="s">
        <v>206</v>
      </c>
      <c r="J309" s="35" t="s">
        <v>35</v>
      </c>
      <c r="K309" s="36">
        <f t="shared" si="195"/>
        <v>0.59999999999999987</v>
      </c>
      <c r="L309" s="85" t="s">
        <v>54</v>
      </c>
      <c r="M309" s="37">
        <v>2.5</v>
      </c>
      <c r="N309" s="146">
        <f>N308</f>
        <v>0.6</v>
      </c>
      <c r="O309" s="147">
        <f t="shared" ref="O309:Y309" si="210">O308</f>
        <v>0.6</v>
      </c>
      <c r="P309" s="147">
        <f t="shared" si="210"/>
        <v>0.6</v>
      </c>
      <c r="Q309" s="147">
        <f t="shared" si="210"/>
        <v>0.6</v>
      </c>
      <c r="R309" s="147">
        <f t="shared" si="210"/>
        <v>0.6</v>
      </c>
      <c r="S309" s="147">
        <f t="shared" si="210"/>
        <v>0.6</v>
      </c>
      <c r="T309" s="147">
        <f t="shared" si="210"/>
        <v>0.6</v>
      </c>
      <c r="U309" s="147">
        <f t="shared" si="210"/>
        <v>0.6</v>
      </c>
      <c r="V309" s="147">
        <f t="shared" si="210"/>
        <v>0.6</v>
      </c>
      <c r="W309" s="147">
        <f t="shared" si="210"/>
        <v>0.6</v>
      </c>
      <c r="X309" s="147">
        <f t="shared" si="210"/>
        <v>0.6</v>
      </c>
      <c r="Y309" s="147">
        <f t="shared" si="210"/>
        <v>0.6</v>
      </c>
    </row>
    <row r="310" spans="4:25" ht="17.25" customHeight="1" x14ac:dyDescent="0.25">
      <c r="D310" s="32" t="s">
        <v>26</v>
      </c>
      <c r="E310" s="32" t="s">
        <v>211</v>
      </c>
      <c r="F310" s="33" t="s">
        <v>205</v>
      </c>
      <c r="G310" s="34" t="s">
        <v>201</v>
      </c>
      <c r="H310" s="32">
        <v>2100</v>
      </c>
      <c r="I310" s="35" t="s">
        <v>206</v>
      </c>
      <c r="J310" s="35" t="s">
        <v>35</v>
      </c>
      <c r="K310" s="36">
        <f>IFERROR(AVERAGE(N310:Y310),"n/a")</f>
        <v>0.14999999999999997</v>
      </c>
      <c r="L310" s="35" t="s">
        <v>55</v>
      </c>
      <c r="M310" s="37">
        <f>ROUND(0.5%*230,1)</f>
        <v>1.2</v>
      </c>
      <c r="N310" s="146">
        <f>N311</f>
        <v>0.15</v>
      </c>
      <c r="O310" s="147">
        <f t="shared" ref="O310:Y310" si="211">O311</f>
        <v>0.15</v>
      </c>
      <c r="P310" s="147">
        <f t="shared" si="211"/>
        <v>0.15</v>
      </c>
      <c r="Q310" s="147">
        <f t="shared" si="211"/>
        <v>0.15</v>
      </c>
      <c r="R310" s="147">
        <f t="shared" si="211"/>
        <v>0.15</v>
      </c>
      <c r="S310" s="147">
        <f t="shared" si="211"/>
        <v>0.15</v>
      </c>
      <c r="T310" s="147">
        <f t="shared" si="211"/>
        <v>0.15</v>
      </c>
      <c r="U310" s="147">
        <f t="shared" si="211"/>
        <v>0.15</v>
      </c>
      <c r="V310" s="147">
        <f t="shared" si="211"/>
        <v>0.15</v>
      </c>
      <c r="W310" s="147">
        <f t="shared" si="211"/>
        <v>0.15</v>
      </c>
      <c r="X310" s="147">
        <f t="shared" si="211"/>
        <v>0.15</v>
      </c>
      <c r="Y310" s="147">
        <f t="shared" si="211"/>
        <v>0.15</v>
      </c>
    </row>
    <row r="311" spans="4:25" ht="17.25" customHeight="1" x14ac:dyDescent="0.25">
      <c r="D311" s="32" t="s">
        <v>26</v>
      </c>
      <c r="E311" s="32" t="s">
        <v>211</v>
      </c>
      <c r="F311" s="33" t="s">
        <v>205</v>
      </c>
      <c r="G311" s="34" t="s">
        <v>201</v>
      </c>
      <c r="H311" s="32">
        <v>2100</v>
      </c>
      <c r="I311" s="35" t="s">
        <v>206</v>
      </c>
      <c r="J311" s="35" t="s">
        <v>35</v>
      </c>
      <c r="K311" s="36">
        <f>IFERROR(AVERAGE(N311:Y311),"n/a")</f>
        <v>0.14999999999999997</v>
      </c>
      <c r="L311" s="35" t="s">
        <v>51</v>
      </c>
      <c r="M311" s="37">
        <v>1.5</v>
      </c>
      <c r="N311" s="146">
        <f>ROUND(25%*N308,2)</f>
        <v>0.15</v>
      </c>
      <c r="O311" s="147">
        <f t="shared" ref="O311:Y311" si="212">ROUND(25%*O308,2)</f>
        <v>0.15</v>
      </c>
      <c r="P311" s="147">
        <f t="shared" si="212"/>
        <v>0.15</v>
      </c>
      <c r="Q311" s="147">
        <f t="shared" si="212"/>
        <v>0.15</v>
      </c>
      <c r="R311" s="147">
        <f t="shared" si="212"/>
        <v>0.15</v>
      </c>
      <c r="S311" s="147">
        <f t="shared" si="212"/>
        <v>0.15</v>
      </c>
      <c r="T311" s="147">
        <f t="shared" si="212"/>
        <v>0.15</v>
      </c>
      <c r="U311" s="147">
        <f t="shared" si="212"/>
        <v>0.15</v>
      </c>
      <c r="V311" s="147">
        <f t="shared" si="212"/>
        <v>0.15</v>
      </c>
      <c r="W311" s="147">
        <f t="shared" si="212"/>
        <v>0.15</v>
      </c>
      <c r="X311" s="147">
        <f t="shared" si="212"/>
        <v>0.15</v>
      </c>
      <c r="Y311" s="147">
        <f t="shared" si="212"/>
        <v>0.15</v>
      </c>
    </row>
    <row r="312" spans="4:25" ht="17.25" customHeight="1" x14ac:dyDescent="0.25">
      <c r="D312" s="32" t="s">
        <v>26</v>
      </c>
      <c r="E312" s="32" t="s">
        <v>211</v>
      </c>
      <c r="F312" s="33" t="s">
        <v>205</v>
      </c>
      <c r="G312" s="34" t="s">
        <v>201</v>
      </c>
      <c r="H312" s="32">
        <v>2100</v>
      </c>
      <c r="I312" s="35" t="s">
        <v>206</v>
      </c>
      <c r="J312" s="35" t="s">
        <v>35</v>
      </c>
      <c r="K312" s="36">
        <f t="shared" si="195"/>
        <v>0.35999999999999993</v>
      </c>
      <c r="L312" s="35" t="s">
        <v>135</v>
      </c>
      <c r="M312" s="37">
        <v>0.9</v>
      </c>
      <c r="N312" s="148">
        <f>ROUND(60%*N308-N313,2)</f>
        <v>0.36</v>
      </c>
      <c r="O312" s="149">
        <f t="shared" ref="O312:Y312" si="213">ROUND(60%*O308-O313,2)</f>
        <v>0.36</v>
      </c>
      <c r="P312" s="149">
        <f t="shared" si="213"/>
        <v>0.36</v>
      </c>
      <c r="Q312" s="149">
        <f t="shared" si="213"/>
        <v>0.36</v>
      </c>
      <c r="R312" s="149">
        <f t="shared" si="213"/>
        <v>0.36</v>
      </c>
      <c r="S312" s="149">
        <f t="shared" si="213"/>
        <v>0.36</v>
      </c>
      <c r="T312" s="149">
        <f t="shared" si="213"/>
        <v>0.36</v>
      </c>
      <c r="U312" s="149">
        <f t="shared" si="213"/>
        <v>0.36</v>
      </c>
      <c r="V312" s="149">
        <f t="shared" si="213"/>
        <v>0.36</v>
      </c>
      <c r="W312" s="149">
        <f t="shared" si="213"/>
        <v>0.36</v>
      </c>
      <c r="X312" s="149">
        <f t="shared" si="213"/>
        <v>0.36</v>
      </c>
      <c r="Y312" s="149">
        <f t="shared" si="213"/>
        <v>0.36</v>
      </c>
    </row>
    <row r="313" spans="4:25" ht="17.25" customHeight="1" x14ac:dyDescent="0.25">
      <c r="D313" s="32" t="s">
        <v>26</v>
      </c>
      <c r="E313" s="32" t="s">
        <v>211</v>
      </c>
      <c r="F313" s="33" t="s">
        <v>205</v>
      </c>
      <c r="G313" s="34" t="s">
        <v>201</v>
      </c>
      <c r="H313" s="32">
        <v>2100</v>
      </c>
      <c r="I313" s="35" t="s">
        <v>206</v>
      </c>
      <c r="J313" s="35" t="s">
        <v>35</v>
      </c>
      <c r="K313" s="36">
        <f t="shared" si="195"/>
        <v>0</v>
      </c>
      <c r="L313" s="35" t="s">
        <v>136</v>
      </c>
      <c r="M313" s="37">
        <v>0.11</v>
      </c>
      <c r="N313" s="148">
        <f>ROUND($N$74/$N$72*N308*60%,2)</f>
        <v>0</v>
      </c>
      <c r="O313" s="149">
        <f>ROUND($O$74/$O$72*O308*60%,2)</f>
        <v>0</v>
      </c>
      <c r="P313" s="149">
        <f>ROUND($P$74/$P$72*P308*60%,2)</f>
        <v>0</v>
      </c>
      <c r="Q313" s="149">
        <f>ROUND($Q$74/$Q$72*Q308*60%,2)</f>
        <v>0</v>
      </c>
      <c r="R313" s="149">
        <f>ROUND($R$74/$R$72*R308*60%,2)</f>
        <v>0</v>
      </c>
      <c r="S313" s="149">
        <f>ROUND($S$74/$S$72*S308*60%,2)</f>
        <v>0</v>
      </c>
      <c r="T313" s="149">
        <f>ROUND($T$74/$T$72*T308*60%,2)</f>
        <v>0</v>
      </c>
      <c r="U313" s="149">
        <f>ROUND($U$74/$U$72*U308*60%,2)</f>
        <v>0</v>
      </c>
      <c r="V313" s="149">
        <f>ROUND($V$74/$V$72*V308*60%,2)</f>
        <v>0</v>
      </c>
      <c r="W313" s="149">
        <f>ROUND($W$74/$W$72*W308*60%,2)</f>
        <v>0</v>
      </c>
      <c r="X313" s="149">
        <f>ROUND($X$74/$X$72*X308*60%,2)</f>
        <v>0</v>
      </c>
      <c r="Y313" s="149">
        <f>ROUND($Y$74/$Y$72*Y308*60%,2)</f>
        <v>0</v>
      </c>
    </row>
    <row r="314" spans="4:25" ht="17.25" customHeight="1" x14ac:dyDescent="0.25"/>
    <row r="315" spans="4:25" ht="17.25" customHeight="1" x14ac:dyDescent="0.25"/>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sheetData>
  <autoFilter ref="D2:M327" xr:uid="{00000000-0009-0000-0000-000003000000}"/>
  <pageMargins left="0.511811024" right="0.511811024" top="0.78740157499999996" bottom="0.78740157499999996" header="0.31496062000000002" footer="0.31496062000000002"/>
  <pageSetup paperSize="9" scale="17"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53041-AB27-49FC-8937-340E5F6C8619}">
  <sheetPr>
    <tabColor theme="3" tint="0.39997558519241921"/>
    <pageSetUpPr fitToPage="1"/>
  </sheetPr>
  <dimension ref="C1:AO327"/>
  <sheetViews>
    <sheetView showGridLines="0" topLeftCell="F1" zoomScale="55" zoomScaleNormal="55" workbookViewId="0">
      <pane ySplit="2" topLeftCell="A66" activePane="bottomLeft" state="frozen"/>
      <selection activeCell="N333" sqref="N333"/>
      <selection pane="bottomLeft" activeCell="N333" sqref="N333"/>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212</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213</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213</v>
      </c>
      <c r="F4" s="18" t="s">
        <v>28</v>
      </c>
      <c r="G4" s="19" t="s">
        <v>30</v>
      </c>
      <c r="H4" s="17" t="s">
        <v>28</v>
      </c>
      <c r="I4" s="20" t="s">
        <v>28</v>
      </c>
      <c r="J4" s="20" t="s">
        <v>28</v>
      </c>
      <c r="K4" s="17" t="str">
        <f t="shared" ref="K4:K131"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213</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213</v>
      </c>
      <c r="F6" s="33" t="s">
        <v>31</v>
      </c>
      <c r="G6" s="34" t="s">
        <v>32</v>
      </c>
      <c r="H6" s="32">
        <v>-150</v>
      </c>
      <c r="I6" s="35" t="s">
        <v>33</v>
      </c>
      <c r="J6" s="35" t="s">
        <v>35</v>
      </c>
      <c r="K6" s="36">
        <f t="shared" si="0"/>
        <v>1.4999999999999998E-3</v>
      </c>
      <c r="L6" s="35" t="s">
        <v>36</v>
      </c>
      <c r="M6" s="37">
        <f>10*5/10^3</f>
        <v>0.05</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213</v>
      </c>
      <c r="F7" s="33" t="s">
        <v>31</v>
      </c>
      <c r="G7" s="34" t="s">
        <v>32</v>
      </c>
      <c r="H7" s="32">
        <v>-150</v>
      </c>
      <c r="I7" s="35" t="s">
        <v>33</v>
      </c>
      <c r="J7" s="35" t="s">
        <v>35</v>
      </c>
      <c r="K7" s="36">
        <f t="shared" si="0"/>
        <v>0.18250000000000002</v>
      </c>
      <c r="L7" s="35" t="s">
        <v>37</v>
      </c>
      <c r="M7" s="37">
        <v>8</v>
      </c>
      <c r="N7" s="40">
        <f>ROUND($N$42*N5,2)</f>
        <v>0.06</v>
      </c>
      <c r="O7" s="41">
        <f>ROUND($O$42*O5,2)</f>
        <v>0.09</v>
      </c>
      <c r="P7" s="41">
        <f>ROUND($P$42*P5,2)</f>
        <v>0.12</v>
      </c>
      <c r="Q7" s="41">
        <f>ROUND($Q$42*Q5,2)</f>
        <v>0.15</v>
      </c>
      <c r="R7" s="41">
        <f>ROUND($R$42*R5,2)</f>
        <v>0.21</v>
      </c>
      <c r="S7" s="41">
        <f>ROUND($S$42*S5,2)</f>
        <v>0.24</v>
      </c>
      <c r="T7" s="41">
        <f>ROUND($T$42*T5,2)</f>
        <v>0.27</v>
      </c>
      <c r="U7" s="41">
        <f>ROUND($U$42*U5,2)</f>
        <v>0.27</v>
      </c>
      <c r="V7" s="41">
        <f>ROUND($V$42*V5,2)</f>
        <v>0.27</v>
      </c>
      <c r="W7" s="41">
        <f>ROUND($W$42*W5,2)</f>
        <v>0.21</v>
      </c>
      <c r="X7" s="41">
        <f>ROUND($X$42*X5,2)</f>
        <v>0.18</v>
      </c>
      <c r="Y7" s="41">
        <f>ROUND($Y$42*Y5,2)</f>
        <v>0.12</v>
      </c>
    </row>
    <row r="8" spans="4:25" ht="17.25" customHeight="1" x14ac:dyDescent="0.25">
      <c r="D8" s="32" t="s">
        <v>26</v>
      </c>
      <c r="E8" s="32" t="s">
        <v>213</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213</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213</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213</v>
      </c>
      <c r="F11" s="24" t="s">
        <v>43</v>
      </c>
      <c r="G11" s="25" t="s">
        <v>32</v>
      </c>
      <c r="H11" s="23">
        <v>-80</v>
      </c>
      <c r="I11" s="26" t="s">
        <v>44</v>
      </c>
      <c r="J11" s="26" t="s">
        <v>34</v>
      </c>
      <c r="K11" s="27">
        <f t="shared" si="0"/>
        <v>0.99749999999999972</v>
      </c>
      <c r="L11" s="28" t="s">
        <v>28</v>
      </c>
      <c r="M11" s="29" t="s">
        <v>28</v>
      </c>
      <c r="N11" s="180">
        <f>(1-N13)*1.15</f>
        <v>1.0924999999999998</v>
      </c>
      <c r="O11" s="181">
        <f t="shared" ref="O11:Q11" si="4">(1-O13)*1.15</f>
        <v>1.0924999999999998</v>
      </c>
      <c r="P11" s="181">
        <f t="shared" si="4"/>
        <v>1.0924999999999998</v>
      </c>
      <c r="Q11" s="181">
        <f t="shared" si="4"/>
        <v>1.0924999999999998</v>
      </c>
      <c r="R11" s="43">
        <f t="shared" ref="R11:Y11" si="5">1-R13</f>
        <v>0.95</v>
      </c>
      <c r="S11" s="43">
        <f t="shared" si="5"/>
        <v>0.95</v>
      </c>
      <c r="T11" s="43">
        <f t="shared" si="5"/>
        <v>0.95</v>
      </c>
      <c r="U11" s="43">
        <f t="shared" si="5"/>
        <v>0.95</v>
      </c>
      <c r="V11" s="43">
        <f t="shared" si="5"/>
        <v>0.95</v>
      </c>
      <c r="W11" s="43">
        <f t="shared" si="5"/>
        <v>0.95</v>
      </c>
      <c r="X11" s="43">
        <f t="shared" si="5"/>
        <v>0.95</v>
      </c>
      <c r="Y11" s="43">
        <f t="shared" si="5"/>
        <v>0.95</v>
      </c>
    </row>
    <row r="12" spans="4:25" ht="17.25" customHeight="1" x14ac:dyDescent="0.25">
      <c r="D12" s="32" t="s">
        <v>26</v>
      </c>
      <c r="E12" s="32" t="s">
        <v>213</v>
      </c>
      <c r="F12" s="33" t="s">
        <v>43</v>
      </c>
      <c r="G12" s="34" t="s">
        <v>32</v>
      </c>
      <c r="H12" s="32">
        <v>-80</v>
      </c>
      <c r="I12" s="35" t="s">
        <v>44</v>
      </c>
      <c r="J12" s="35" t="s">
        <v>35</v>
      </c>
      <c r="K12" s="36">
        <f t="shared" si="0"/>
        <v>0.99749999999999972</v>
      </c>
      <c r="L12" s="35" t="s">
        <v>45</v>
      </c>
      <c r="M12" s="37">
        <v>2000</v>
      </c>
      <c r="N12" s="44">
        <f>N11</f>
        <v>1.0924999999999998</v>
      </c>
      <c r="O12" s="39">
        <f t="shared" ref="O12:Y12" si="6">O11</f>
        <v>1.0924999999999998</v>
      </c>
      <c r="P12" s="39">
        <f t="shared" si="6"/>
        <v>1.0924999999999998</v>
      </c>
      <c r="Q12" s="39">
        <f t="shared" si="6"/>
        <v>1.0924999999999998</v>
      </c>
      <c r="R12" s="39">
        <f t="shared" si="6"/>
        <v>0.95</v>
      </c>
      <c r="S12" s="39">
        <f t="shared" si="6"/>
        <v>0.95</v>
      </c>
      <c r="T12" s="39">
        <f t="shared" si="6"/>
        <v>0.95</v>
      </c>
      <c r="U12" s="39">
        <f t="shared" si="6"/>
        <v>0.95</v>
      </c>
      <c r="V12" s="39">
        <f t="shared" si="6"/>
        <v>0.95</v>
      </c>
      <c r="W12" s="39">
        <f t="shared" si="6"/>
        <v>0.95</v>
      </c>
      <c r="X12" s="39">
        <f t="shared" si="6"/>
        <v>0.95</v>
      </c>
      <c r="Y12" s="39">
        <f t="shared" si="6"/>
        <v>0.95</v>
      </c>
    </row>
    <row r="13" spans="4:25" ht="17.25" customHeight="1" x14ac:dyDescent="0.25">
      <c r="D13" s="23" t="s">
        <v>26</v>
      </c>
      <c r="E13" s="23" t="s">
        <v>213</v>
      </c>
      <c r="F13" s="24" t="s">
        <v>43</v>
      </c>
      <c r="G13" s="25" t="s">
        <v>32</v>
      </c>
      <c r="H13" s="23">
        <v>-80</v>
      </c>
      <c r="I13" s="26" t="s">
        <v>46</v>
      </c>
      <c r="J13" s="26" t="s">
        <v>34</v>
      </c>
      <c r="K13" s="27">
        <f t="shared" si="0"/>
        <v>4.9999999999999996E-2</v>
      </c>
      <c r="L13" s="28" t="s">
        <v>28</v>
      </c>
      <c r="M13" s="29" t="s">
        <v>28</v>
      </c>
      <c r="N13" s="30">
        <v>0.05</v>
      </c>
      <c r="O13" s="31">
        <v>0.05</v>
      </c>
      <c r="P13" s="31">
        <v>0.05</v>
      </c>
      <c r="Q13" s="31">
        <v>0.05</v>
      </c>
      <c r="R13" s="31">
        <v>0.05</v>
      </c>
      <c r="S13" s="31">
        <v>0.05</v>
      </c>
      <c r="T13" s="31">
        <v>0.05</v>
      </c>
      <c r="U13" s="31">
        <v>0.05</v>
      </c>
      <c r="V13" s="31">
        <v>0.05</v>
      </c>
      <c r="W13" s="31">
        <v>0.05</v>
      </c>
      <c r="X13" s="31">
        <v>0.05</v>
      </c>
      <c r="Y13" s="31">
        <v>0.05</v>
      </c>
    </row>
    <row r="14" spans="4:25" ht="17.25" customHeight="1" x14ac:dyDescent="0.25">
      <c r="D14" s="32" t="s">
        <v>26</v>
      </c>
      <c r="E14" s="32" t="s">
        <v>213</v>
      </c>
      <c r="F14" s="33" t="s">
        <v>43</v>
      </c>
      <c r="G14" s="34" t="s">
        <v>32</v>
      </c>
      <c r="H14" s="32">
        <v>-80</v>
      </c>
      <c r="I14" s="35" t="s">
        <v>46</v>
      </c>
      <c r="J14" s="35" t="s">
        <v>35</v>
      </c>
      <c r="K14" s="36">
        <f t="shared" si="0"/>
        <v>4.9999999999999996E-2</v>
      </c>
      <c r="L14" s="35" t="s">
        <v>45</v>
      </c>
      <c r="M14" s="37">
        <v>2000</v>
      </c>
      <c r="N14" s="44">
        <f>N13</f>
        <v>0.05</v>
      </c>
      <c r="O14" s="39">
        <f t="shared" ref="O14:Y14" si="7">O13</f>
        <v>0.05</v>
      </c>
      <c r="P14" s="39">
        <f t="shared" si="7"/>
        <v>0.05</v>
      </c>
      <c r="Q14" s="39">
        <f t="shared" si="7"/>
        <v>0.05</v>
      </c>
      <c r="R14" s="39">
        <f t="shared" si="7"/>
        <v>0.05</v>
      </c>
      <c r="S14" s="39">
        <f t="shared" si="7"/>
        <v>0.05</v>
      </c>
      <c r="T14" s="39">
        <f t="shared" si="7"/>
        <v>0.05</v>
      </c>
      <c r="U14" s="39">
        <f t="shared" si="7"/>
        <v>0.05</v>
      </c>
      <c r="V14" s="39">
        <f t="shared" si="7"/>
        <v>0.05</v>
      </c>
      <c r="W14" s="39">
        <f t="shared" si="7"/>
        <v>0.05</v>
      </c>
      <c r="X14" s="39">
        <f t="shared" si="7"/>
        <v>0.05</v>
      </c>
      <c r="Y14" s="39">
        <f t="shared" si="7"/>
        <v>0.05</v>
      </c>
    </row>
    <row r="15" spans="4:25" ht="17.25" customHeight="1" x14ac:dyDescent="0.25">
      <c r="D15" s="17" t="s">
        <v>26</v>
      </c>
      <c r="E15" s="17" t="s">
        <v>213</v>
      </c>
      <c r="F15" s="18" t="s">
        <v>28</v>
      </c>
      <c r="G15" s="19" t="s">
        <v>47</v>
      </c>
      <c r="H15" s="17" t="s">
        <v>28</v>
      </c>
      <c r="I15" s="20" t="s">
        <v>28</v>
      </c>
      <c r="J15" s="20" t="s">
        <v>28</v>
      </c>
      <c r="K15" s="17" t="str">
        <f t="shared" si="0"/>
        <v>n/a</v>
      </c>
      <c r="L15" s="20" t="s">
        <v>28</v>
      </c>
      <c r="M15" s="21" t="s">
        <v>28</v>
      </c>
      <c r="N15" s="22" t="s">
        <v>28</v>
      </c>
      <c r="O15" s="17" t="s">
        <v>28</v>
      </c>
      <c r="P15" s="17" t="s">
        <v>28</v>
      </c>
      <c r="Q15" s="17" t="s">
        <v>28</v>
      </c>
      <c r="R15" s="17" t="s">
        <v>28</v>
      </c>
      <c r="S15" s="17" t="s">
        <v>28</v>
      </c>
      <c r="T15" s="17" t="s">
        <v>28</v>
      </c>
      <c r="U15" s="17" t="s">
        <v>28</v>
      </c>
      <c r="V15" s="17" t="s">
        <v>28</v>
      </c>
      <c r="W15" s="17" t="s">
        <v>28</v>
      </c>
      <c r="X15" s="17" t="s">
        <v>28</v>
      </c>
      <c r="Y15" s="17" t="s">
        <v>28</v>
      </c>
    </row>
    <row r="16" spans="4:25" ht="17.25" customHeight="1" x14ac:dyDescent="0.25">
      <c r="D16" s="23" t="s">
        <v>26</v>
      </c>
      <c r="E16" s="23" t="s">
        <v>213</v>
      </c>
      <c r="F16" s="24" t="s">
        <v>48</v>
      </c>
      <c r="G16" s="25" t="s">
        <v>32</v>
      </c>
      <c r="H16" s="23">
        <v>-45</v>
      </c>
      <c r="I16" s="26" t="s">
        <v>49</v>
      </c>
      <c r="J16" s="26" t="s">
        <v>34</v>
      </c>
      <c r="K16" s="27">
        <f t="shared" si="0"/>
        <v>0.55000000000000004</v>
      </c>
      <c r="L16" s="28" t="s">
        <v>28</v>
      </c>
      <c r="M16" s="29" t="s">
        <v>28</v>
      </c>
      <c r="N16" s="30">
        <v>0.4</v>
      </c>
      <c r="O16" s="31">
        <v>0.49</v>
      </c>
      <c r="P16" s="31">
        <v>0.49</v>
      </c>
      <c r="Q16" s="31">
        <v>0.49</v>
      </c>
      <c r="R16" s="45">
        <v>0.55000000000000004</v>
      </c>
      <c r="S16" s="45">
        <v>0.64</v>
      </c>
      <c r="T16" s="45">
        <v>0.59</v>
      </c>
      <c r="U16" s="45">
        <v>0.67</v>
      </c>
      <c r="V16" s="45">
        <v>0.56999999999999995</v>
      </c>
      <c r="W16" s="45">
        <v>0.53</v>
      </c>
      <c r="X16" s="31">
        <v>0.59</v>
      </c>
      <c r="Y16" s="31">
        <v>0.59</v>
      </c>
    </row>
    <row r="17" spans="4:25" ht="17.25" customHeight="1" x14ac:dyDescent="0.25">
      <c r="D17" s="32" t="s">
        <v>26</v>
      </c>
      <c r="E17" s="32" t="s">
        <v>213</v>
      </c>
      <c r="F17" s="33" t="s">
        <v>48</v>
      </c>
      <c r="G17" s="34" t="s">
        <v>32</v>
      </c>
      <c r="H17" s="32">
        <v>-45</v>
      </c>
      <c r="I17" s="35" t="s">
        <v>49</v>
      </c>
      <c r="J17" s="35" t="s">
        <v>35</v>
      </c>
      <c r="K17" s="36">
        <f t="shared" si="0"/>
        <v>0.55000000000000004</v>
      </c>
      <c r="L17" s="35" t="s">
        <v>50</v>
      </c>
      <c r="M17" s="37">
        <v>3.6</v>
      </c>
      <c r="N17" s="40">
        <f>N16</f>
        <v>0.4</v>
      </c>
      <c r="O17" s="41">
        <f t="shared" ref="O17:Y17" si="8">O16</f>
        <v>0.49</v>
      </c>
      <c r="P17" s="41">
        <f t="shared" si="8"/>
        <v>0.49</v>
      </c>
      <c r="Q17" s="41">
        <f t="shared" si="8"/>
        <v>0.49</v>
      </c>
      <c r="R17" s="46">
        <f t="shared" si="8"/>
        <v>0.55000000000000004</v>
      </c>
      <c r="S17" s="46">
        <f t="shared" si="8"/>
        <v>0.64</v>
      </c>
      <c r="T17" s="46">
        <f t="shared" si="8"/>
        <v>0.59</v>
      </c>
      <c r="U17" s="46">
        <f t="shared" si="8"/>
        <v>0.67</v>
      </c>
      <c r="V17" s="46">
        <f t="shared" si="8"/>
        <v>0.56999999999999995</v>
      </c>
      <c r="W17" s="46">
        <f t="shared" si="8"/>
        <v>0.53</v>
      </c>
      <c r="X17" s="41">
        <f t="shared" si="8"/>
        <v>0.59</v>
      </c>
      <c r="Y17" s="41">
        <f t="shared" si="8"/>
        <v>0.59</v>
      </c>
    </row>
    <row r="18" spans="4:25" ht="17.25" customHeight="1" x14ac:dyDescent="0.25">
      <c r="D18" s="32" t="s">
        <v>26</v>
      </c>
      <c r="E18" s="32" t="s">
        <v>213</v>
      </c>
      <c r="F18" s="33" t="s">
        <v>48</v>
      </c>
      <c r="G18" s="34" t="s">
        <v>32</v>
      </c>
      <c r="H18" s="32">
        <v>-45</v>
      </c>
      <c r="I18" s="35" t="s">
        <v>49</v>
      </c>
      <c r="J18" s="35" t="s">
        <v>35</v>
      </c>
      <c r="K18" s="36">
        <f t="shared" si="0"/>
        <v>0.11083333333333334</v>
      </c>
      <c r="L18" s="35" t="s">
        <v>51</v>
      </c>
      <c r="M18" s="37">
        <v>1.5</v>
      </c>
      <c r="N18" s="40">
        <f>ROUND(N17*0.2,2)</f>
        <v>0.08</v>
      </c>
      <c r="O18" s="41">
        <f t="shared" ref="O18:Y18" si="9">ROUND(O17*0.2,2)</f>
        <v>0.1</v>
      </c>
      <c r="P18" s="41">
        <f t="shared" si="9"/>
        <v>0.1</v>
      </c>
      <c r="Q18" s="41">
        <f t="shared" si="9"/>
        <v>0.1</v>
      </c>
      <c r="R18" s="46">
        <f t="shared" si="9"/>
        <v>0.11</v>
      </c>
      <c r="S18" s="46">
        <f t="shared" si="9"/>
        <v>0.13</v>
      </c>
      <c r="T18" s="46">
        <f t="shared" si="9"/>
        <v>0.12</v>
      </c>
      <c r="U18" s="46">
        <f t="shared" si="9"/>
        <v>0.13</v>
      </c>
      <c r="V18" s="46">
        <f t="shared" si="9"/>
        <v>0.11</v>
      </c>
      <c r="W18" s="46">
        <f t="shared" si="9"/>
        <v>0.11</v>
      </c>
      <c r="X18" s="41">
        <f t="shared" si="9"/>
        <v>0.12</v>
      </c>
      <c r="Y18" s="41">
        <f t="shared" si="9"/>
        <v>0.12</v>
      </c>
    </row>
    <row r="19" spans="4:25" ht="17.25" customHeight="1" x14ac:dyDescent="0.25">
      <c r="D19" s="32" t="s">
        <v>26</v>
      </c>
      <c r="E19" s="32" t="s">
        <v>213</v>
      </c>
      <c r="F19" s="33" t="s">
        <v>48</v>
      </c>
      <c r="G19" s="34" t="s">
        <v>32</v>
      </c>
      <c r="H19" s="32">
        <v>-45</v>
      </c>
      <c r="I19" s="35" t="s">
        <v>49</v>
      </c>
      <c r="J19" s="35" t="s">
        <v>35</v>
      </c>
      <c r="K19" s="36">
        <f t="shared" si="0"/>
        <v>0.11083333333333334</v>
      </c>
      <c r="L19" s="35" t="s">
        <v>52</v>
      </c>
      <c r="M19" s="37">
        <v>1</v>
      </c>
      <c r="N19" s="40">
        <f>N18</f>
        <v>0.08</v>
      </c>
      <c r="O19" s="41">
        <f t="shared" ref="O19:Y19" si="10">O18</f>
        <v>0.1</v>
      </c>
      <c r="P19" s="41">
        <f t="shared" si="10"/>
        <v>0.1</v>
      </c>
      <c r="Q19" s="41">
        <f t="shared" si="10"/>
        <v>0.1</v>
      </c>
      <c r="R19" s="46">
        <f t="shared" si="10"/>
        <v>0.11</v>
      </c>
      <c r="S19" s="46">
        <f t="shared" si="10"/>
        <v>0.13</v>
      </c>
      <c r="T19" s="46">
        <f t="shared" si="10"/>
        <v>0.12</v>
      </c>
      <c r="U19" s="46">
        <f t="shared" si="10"/>
        <v>0.13</v>
      </c>
      <c r="V19" s="46">
        <f t="shared" si="10"/>
        <v>0.11</v>
      </c>
      <c r="W19" s="46">
        <f t="shared" si="10"/>
        <v>0.11</v>
      </c>
      <c r="X19" s="41">
        <f t="shared" si="10"/>
        <v>0.12</v>
      </c>
      <c r="Y19" s="41">
        <f t="shared" si="10"/>
        <v>0.12</v>
      </c>
    </row>
    <row r="20" spans="4:25" ht="17.25" customHeight="1" x14ac:dyDescent="0.25">
      <c r="D20" s="23" t="s">
        <v>26</v>
      </c>
      <c r="E20" s="23" t="s">
        <v>213</v>
      </c>
      <c r="F20" s="24" t="s">
        <v>48</v>
      </c>
      <c r="G20" s="25" t="s">
        <v>32</v>
      </c>
      <c r="H20" s="23">
        <v>-45</v>
      </c>
      <c r="I20" s="26" t="s">
        <v>53</v>
      </c>
      <c r="J20" s="26" t="s">
        <v>34</v>
      </c>
      <c r="K20" s="27">
        <f t="shared" si="0"/>
        <v>0.35337500000000005</v>
      </c>
      <c r="L20" s="28" t="s">
        <v>28</v>
      </c>
      <c r="M20" s="29" t="s">
        <v>28</v>
      </c>
      <c r="N20" s="182">
        <f>(100%-N16-N25-N30)*1.15</f>
        <v>0.64399999999999991</v>
      </c>
      <c r="O20" s="183">
        <f t="shared" ref="O20:Q20" si="11">(100%-O16-O25-O30)*1.15</f>
        <v>0.50600000000000001</v>
      </c>
      <c r="P20" s="183">
        <f t="shared" si="11"/>
        <v>0.50600000000000001</v>
      </c>
      <c r="Q20" s="183">
        <f t="shared" si="11"/>
        <v>0.49449999999999994</v>
      </c>
      <c r="R20" s="49">
        <f t="shared" ref="R20:S20" si="12">ROUND((100%-R16-R25-R30)*1-AD40,2)</f>
        <v>0.37</v>
      </c>
      <c r="S20" s="49">
        <f t="shared" si="12"/>
        <v>0.27</v>
      </c>
      <c r="T20" s="49">
        <f>ROUND((100%-T16-T25-T30)*1-AF40,2)</f>
        <v>0.22</v>
      </c>
      <c r="U20" s="49">
        <f t="shared" ref="U20:W20" si="13">ROUND((100%-U16-U25-U30)*1-AG40,2)</f>
        <v>0.08</v>
      </c>
      <c r="V20" s="49">
        <f t="shared" si="13"/>
        <v>0.13</v>
      </c>
      <c r="W20" s="49">
        <f t="shared" si="13"/>
        <v>0.38</v>
      </c>
      <c r="X20" s="48">
        <f t="shared" ref="X20:Y20" si="14">100%-X16-X25-X30</f>
        <v>0.32000000000000006</v>
      </c>
      <c r="Y20" s="48">
        <f t="shared" si="14"/>
        <v>0.32000000000000006</v>
      </c>
    </row>
    <row r="21" spans="4:25" ht="17.25" customHeight="1" x14ac:dyDescent="0.25">
      <c r="D21" s="32" t="s">
        <v>26</v>
      </c>
      <c r="E21" s="32" t="s">
        <v>213</v>
      </c>
      <c r="F21" s="33" t="s">
        <v>48</v>
      </c>
      <c r="G21" s="34" t="s">
        <v>32</v>
      </c>
      <c r="H21" s="32">
        <v>-45</v>
      </c>
      <c r="I21" s="35" t="s">
        <v>53</v>
      </c>
      <c r="J21" s="35" t="s">
        <v>35</v>
      </c>
      <c r="K21" s="36">
        <f t="shared" si="0"/>
        <v>0.35337500000000005</v>
      </c>
      <c r="L21" s="35" t="s">
        <v>54</v>
      </c>
      <c r="M21" s="37">
        <v>2.5</v>
      </c>
      <c r="N21" s="40">
        <f>N20</f>
        <v>0.64399999999999991</v>
      </c>
      <c r="O21" s="41">
        <f t="shared" ref="O21:Y21" si="15">O20</f>
        <v>0.50600000000000001</v>
      </c>
      <c r="P21" s="41">
        <f t="shared" si="15"/>
        <v>0.50600000000000001</v>
      </c>
      <c r="Q21" s="41">
        <f t="shared" si="15"/>
        <v>0.49449999999999994</v>
      </c>
      <c r="R21" s="46">
        <f t="shared" si="15"/>
        <v>0.37</v>
      </c>
      <c r="S21" s="46">
        <f t="shared" si="15"/>
        <v>0.27</v>
      </c>
      <c r="T21" s="46">
        <f t="shared" si="15"/>
        <v>0.22</v>
      </c>
      <c r="U21" s="46">
        <f t="shared" si="15"/>
        <v>0.08</v>
      </c>
      <c r="V21" s="46">
        <f t="shared" si="15"/>
        <v>0.13</v>
      </c>
      <c r="W21" s="46">
        <f t="shared" si="15"/>
        <v>0.38</v>
      </c>
      <c r="X21" s="41">
        <f t="shared" si="15"/>
        <v>0.32000000000000006</v>
      </c>
      <c r="Y21" s="41">
        <f t="shared" si="15"/>
        <v>0.32000000000000006</v>
      </c>
    </row>
    <row r="22" spans="4:25" ht="17.25" customHeight="1" x14ac:dyDescent="0.25">
      <c r="D22" s="32" t="s">
        <v>26</v>
      </c>
      <c r="E22" s="32" t="s">
        <v>213</v>
      </c>
      <c r="F22" s="33" t="s">
        <v>48</v>
      </c>
      <c r="G22" s="34" t="s">
        <v>32</v>
      </c>
      <c r="H22" s="32">
        <v>-45</v>
      </c>
      <c r="I22" s="35" t="s">
        <v>53</v>
      </c>
      <c r="J22" s="35" t="s">
        <v>35</v>
      </c>
      <c r="K22" s="36">
        <f t="shared" si="0"/>
        <v>0.21166666666666667</v>
      </c>
      <c r="L22" s="35" t="s">
        <v>55</v>
      </c>
      <c r="M22" s="37">
        <f>ROUND(0.5%*230,1)</f>
        <v>1.2</v>
      </c>
      <c r="N22" s="40">
        <f>SUM(N23:N24)</f>
        <v>0.39</v>
      </c>
      <c r="O22" s="41">
        <f t="shared" ref="O22:Y22" si="16">SUM(O23:O24)</f>
        <v>0.3</v>
      </c>
      <c r="P22" s="41">
        <f t="shared" si="16"/>
        <v>0.3</v>
      </c>
      <c r="Q22" s="41">
        <f t="shared" si="16"/>
        <v>0.3</v>
      </c>
      <c r="R22" s="46">
        <f t="shared" si="16"/>
        <v>0.22</v>
      </c>
      <c r="S22" s="46">
        <f t="shared" si="16"/>
        <v>0.16</v>
      </c>
      <c r="T22" s="46">
        <f t="shared" si="16"/>
        <v>0.13</v>
      </c>
      <c r="U22" s="46">
        <f t="shared" si="16"/>
        <v>0.05</v>
      </c>
      <c r="V22" s="46">
        <f t="shared" si="16"/>
        <v>0.08</v>
      </c>
      <c r="W22" s="46">
        <f t="shared" si="16"/>
        <v>0.23</v>
      </c>
      <c r="X22" s="41">
        <f t="shared" si="16"/>
        <v>0.19</v>
      </c>
      <c r="Y22" s="41">
        <f t="shared" si="16"/>
        <v>0.19</v>
      </c>
    </row>
    <row r="23" spans="4:25" ht="17.25" customHeight="1" x14ac:dyDescent="0.25">
      <c r="D23" s="32" t="s">
        <v>26</v>
      </c>
      <c r="E23" s="32" t="s">
        <v>213</v>
      </c>
      <c r="F23" s="33" t="s">
        <v>48</v>
      </c>
      <c r="G23" s="34" t="s">
        <v>32</v>
      </c>
      <c r="H23" s="32">
        <v>-45</v>
      </c>
      <c r="I23" s="35" t="s">
        <v>53</v>
      </c>
      <c r="J23" s="35" t="s">
        <v>35</v>
      </c>
      <c r="K23" s="36">
        <f t="shared" si="0"/>
        <v>0</v>
      </c>
      <c r="L23" s="35" t="s">
        <v>56</v>
      </c>
      <c r="M23" s="37">
        <v>0.1</v>
      </c>
      <c r="N23" s="40">
        <v>0</v>
      </c>
      <c r="O23" s="41">
        <v>0</v>
      </c>
      <c r="P23" s="41">
        <v>0</v>
      </c>
      <c r="Q23" s="41">
        <v>0</v>
      </c>
      <c r="R23" s="46">
        <v>0</v>
      </c>
      <c r="S23" s="46">
        <v>0</v>
      </c>
      <c r="T23" s="46">
        <v>0</v>
      </c>
      <c r="U23" s="46">
        <v>0</v>
      </c>
      <c r="V23" s="46">
        <v>0</v>
      </c>
      <c r="W23" s="46">
        <v>0</v>
      </c>
      <c r="X23" s="41">
        <v>0</v>
      </c>
      <c r="Y23" s="41">
        <v>0</v>
      </c>
    </row>
    <row r="24" spans="4:25" ht="17.25" customHeight="1" x14ac:dyDescent="0.25">
      <c r="D24" s="32" t="s">
        <v>26</v>
      </c>
      <c r="E24" s="32" t="s">
        <v>213</v>
      </c>
      <c r="F24" s="33" t="s">
        <v>48</v>
      </c>
      <c r="G24" s="34" t="s">
        <v>32</v>
      </c>
      <c r="H24" s="32">
        <v>-45</v>
      </c>
      <c r="I24" s="35" t="s">
        <v>53</v>
      </c>
      <c r="J24" s="35" t="s">
        <v>35</v>
      </c>
      <c r="K24" s="36">
        <f t="shared" si="0"/>
        <v>0.21166666666666667</v>
      </c>
      <c r="L24" s="35" t="s">
        <v>51</v>
      </c>
      <c r="M24" s="37">
        <v>1.5</v>
      </c>
      <c r="N24" s="40">
        <f>ROUND(60%*N20,2)-N23</f>
        <v>0.39</v>
      </c>
      <c r="O24" s="41">
        <f t="shared" ref="O24:Y24" si="17">ROUND(60%*O20,2)-O23</f>
        <v>0.3</v>
      </c>
      <c r="P24" s="41">
        <f t="shared" si="17"/>
        <v>0.3</v>
      </c>
      <c r="Q24" s="41">
        <f t="shared" si="17"/>
        <v>0.3</v>
      </c>
      <c r="R24" s="46">
        <f t="shared" si="17"/>
        <v>0.22</v>
      </c>
      <c r="S24" s="46">
        <f t="shared" si="17"/>
        <v>0.16</v>
      </c>
      <c r="T24" s="46">
        <f t="shared" si="17"/>
        <v>0.13</v>
      </c>
      <c r="U24" s="46">
        <f t="shared" si="17"/>
        <v>0.05</v>
      </c>
      <c r="V24" s="46">
        <f t="shared" si="17"/>
        <v>0.08</v>
      </c>
      <c r="W24" s="46">
        <f t="shared" si="17"/>
        <v>0.23</v>
      </c>
      <c r="X24" s="41">
        <f t="shared" si="17"/>
        <v>0.19</v>
      </c>
      <c r="Y24" s="41">
        <f t="shared" si="17"/>
        <v>0.19</v>
      </c>
    </row>
    <row r="25" spans="4:25" ht="17.25" customHeight="1" x14ac:dyDescent="0.25">
      <c r="D25" s="23" t="s">
        <v>26</v>
      </c>
      <c r="E25" s="23" t="s">
        <v>213</v>
      </c>
      <c r="F25" s="24" t="s">
        <v>48</v>
      </c>
      <c r="G25" s="25" t="s">
        <v>32</v>
      </c>
      <c r="H25" s="23">
        <v>-45</v>
      </c>
      <c r="I25" s="26" t="s">
        <v>57</v>
      </c>
      <c r="J25" s="26" t="s">
        <v>34</v>
      </c>
      <c r="K25" s="27">
        <f t="shared" si="0"/>
        <v>8.249999999999999E-2</v>
      </c>
      <c r="L25" s="28" t="s">
        <v>28</v>
      </c>
      <c r="M25" s="29" t="s">
        <v>28</v>
      </c>
      <c r="N25" s="30">
        <v>0.04</v>
      </c>
      <c r="O25" s="31">
        <v>7.0000000000000007E-2</v>
      </c>
      <c r="P25" s="31">
        <v>7.0000000000000007E-2</v>
      </c>
      <c r="Q25" s="31">
        <v>0.08</v>
      </c>
      <c r="R25" s="45">
        <v>0.08</v>
      </c>
      <c r="S25" s="45">
        <v>0.09</v>
      </c>
      <c r="T25" s="45">
        <v>0.09</v>
      </c>
      <c r="U25" s="45">
        <v>0.1</v>
      </c>
      <c r="V25" s="45">
        <v>0.1</v>
      </c>
      <c r="W25" s="45">
        <v>0.09</v>
      </c>
      <c r="X25" s="31">
        <v>0.09</v>
      </c>
      <c r="Y25" s="31">
        <v>0.09</v>
      </c>
    </row>
    <row r="26" spans="4:25" ht="17.25" customHeight="1" x14ac:dyDescent="0.25">
      <c r="D26" s="32" t="s">
        <v>26</v>
      </c>
      <c r="E26" s="32" t="s">
        <v>213</v>
      </c>
      <c r="F26" s="33" t="s">
        <v>48</v>
      </c>
      <c r="G26" s="34" t="s">
        <v>32</v>
      </c>
      <c r="H26" s="32">
        <v>-45</v>
      </c>
      <c r="I26" s="35" t="s">
        <v>57</v>
      </c>
      <c r="J26" s="35" t="s">
        <v>35</v>
      </c>
      <c r="K26" s="36">
        <f t="shared" si="0"/>
        <v>8.249999999999999E-2</v>
      </c>
      <c r="L26" s="35" t="s">
        <v>54</v>
      </c>
      <c r="M26" s="37">
        <v>2.5</v>
      </c>
      <c r="N26" s="40">
        <f>N25</f>
        <v>0.04</v>
      </c>
      <c r="O26" s="41">
        <f t="shared" ref="O26:Y26" si="18">O25</f>
        <v>7.0000000000000007E-2</v>
      </c>
      <c r="P26" s="41">
        <f t="shared" si="18"/>
        <v>7.0000000000000007E-2</v>
      </c>
      <c r="Q26" s="41">
        <f t="shared" si="18"/>
        <v>0.08</v>
      </c>
      <c r="R26" s="46">
        <f t="shared" si="18"/>
        <v>0.08</v>
      </c>
      <c r="S26" s="46">
        <f t="shared" si="18"/>
        <v>0.09</v>
      </c>
      <c r="T26" s="46">
        <f t="shared" si="18"/>
        <v>0.09</v>
      </c>
      <c r="U26" s="46">
        <f t="shared" si="18"/>
        <v>0.1</v>
      </c>
      <c r="V26" s="46">
        <f t="shared" si="18"/>
        <v>0.1</v>
      </c>
      <c r="W26" s="46">
        <f t="shared" si="18"/>
        <v>0.09</v>
      </c>
      <c r="X26" s="41">
        <f t="shared" si="18"/>
        <v>0.09</v>
      </c>
      <c r="Y26" s="41">
        <f t="shared" si="18"/>
        <v>0.09</v>
      </c>
    </row>
    <row r="27" spans="4:25" ht="17.25" customHeight="1" x14ac:dyDescent="0.25">
      <c r="D27" s="32" t="s">
        <v>26</v>
      </c>
      <c r="E27" s="32" t="s">
        <v>213</v>
      </c>
      <c r="F27" s="33" t="s">
        <v>48</v>
      </c>
      <c r="G27" s="34" t="s">
        <v>32</v>
      </c>
      <c r="H27" s="32">
        <v>-45</v>
      </c>
      <c r="I27" s="35" t="s">
        <v>57</v>
      </c>
      <c r="J27" s="35" t="s">
        <v>35</v>
      </c>
      <c r="K27" s="36">
        <f t="shared" si="0"/>
        <v>4.7500000000000007E-2</v>
      </c>
      <c r="L27" s="35" t="s">
        <v>55</v>
      </c>
      <c r="M27" s="37">
        <f>ROUND(0.5%*230,1)</f>
        <v>1.2</v>
      </c>
      <c r="N27" s="40">
        <f>SUM(N28:N29)</f>
        <v>0.02</v>
      </c>
      <c r="O27" s="41">
        <f t="shared" ref="O27:Y27" si="19">SUM(O28:O29)</f>
        <v>0.04</v>
      </c>
      <c r="P27" s="41">
        <f t="shared" si="19"/>
        <v>0.04</v>
      </c>
      <c r="Q27" s="41">
        <f t="shared" si="19"/>
        <v>0.05</v>
      </c>
      <c r="R27" s="46">
        <f t="shared" si="19"/>
        <v>0.05</v>
      </c>
      <c r="S27" s="46">
        <f t="shared" si="19"/>
        <v>0.05</v>
      </c>
      <c r="T27" s="46">
        <f t="shared" si="19"/>
        <v>0.05</v>
      </c>
      <c r="U27" s="46">
        <f t="shared" si="19"/>
        <v>0.06</v>
      </c>
      <c r="V27" s="46">
        <f t="shared" si="19"/>
        <v>0.06</v>
      </c>
      <c r="W27" s="46">
        <f t="shared" si="19"/>
        <v>0.05</v>
      </c>
      <c r="X27" s="41">
        <f t="shared" si="19"/>
        <v>0.05</v>
      </c>
      <c r="Y27" s="41">
        <f t="shared" si="19"/>
        <v>0.05</v>
      </c>
    </row>
    <row r="28" spans="4:25" ht="17.25" customHeight="1" x14ac:dyDescent="0.25">
      <c r="D28" s="32" t="s">
        <v>26</v>
      </c>
      <c r="E28" s="32" t="s">
        <v>213</v>
      </c>
      <c r="F28" s="33" t="s">
        <v>48</v>
      </c>
      <c r="G28" s="34" t="s">
        <v>32</v>
      </c>
      <c r="H28" s="32">
        <v>-45</v>
      </c>
      <c r="I28" s="35" t="s">
        <v>57</v>
      </c>
      <c r="J28" s="35" t="s">
        <v>35</v>
      </c>
      <c r="K28" s="36">
        <f t="shared" si="0"/>
        <v>0</v>
      </c>
      <c r="L28" s="35" t="s">
        <v>56</v>
      </c>
      <c r="M28" s="37">
        <v>0.1</v>
      </c>
      <c r="N28" s="40">
        <v>0</v>
      </c>
      <c r="O28" s="41">
        <v>0</v>
      </c>
      <c r="P28" s="41">
        <v>0</v>
      </c>
      <c r="Q28" s="41">
        <v>0</v>
      </c>
      <c r="R28" s="46">
        <v>0</v>
      </c>
      <c r="S28" s="46">
        <v>0</v>
      </c>
      <c r="T28" s="46">
        <v>0</v>
      </c>
      <c r="U28" s="46">
        <v>0</v>
      </c>
      <c r="V28" s="46">
        <v>0</v>
      </c>
      <c r="W28" s="46">
        <v>0</v>
      </c>
      <c r="X28" s="41">
        <v>0</v>
      </c>
      <c r="Y28" s="41">
        <v>0</v>
      </c>
    </row>
    <row r="29" spans="4:25" ht="17.25" customHeight="1" x14ac:dyDescent="0.25">
      <c r="D29" s="32" t="s">
        <v>26</v>
      </c>
      <c r="E29" s="32" t="s">
        <v>213</v>
      </c>
      <c r="F29" s="33" t="s">
        <v>48</v>
      </c>
      <c r="G29" s="34" t="s">
        <v>32</v>
      </c>
      <c r="H29" s="32">
        <v>-45</v>
      </c>
      <c r="I29" s="35" t="s">
        <v>57</v>
      </c>
      <c r="J29" s="35" t="s">
        <v>35</v>
      </c>
      <c r="K29" s="36">
        <f t="shared" si="0"/>
        <v>4.7500000000000007E-2</v>
      </c>
      <c r="L29" s="35" t="s">
        <v>51</v>
      </c>
      <c r="M29" s="37">
        <v>1.5</v>
      </c>
      <c r="N29" s="40">
        <f>ROUND(60%*N25,2)-N28</f>
        <v>0.02</v>
      </c>
      <c r="O29" s="41">
        <f t="shared" ref="O29:Y29" si="20">ROUND(60%*O25,2)-O28</f>
        <v>0.04</v>
      </c>
      <c r="P29" s="41">
        <f t="shared" si="20"/>
        <v>0.04</v>
      </c>
      <c r="Q29" s="41">
        <f t="shared" si="20"/>
        <v>0.05</v>
      </c>
      <c r="R29" s="46">
        <f t="shared" si="20"/>
        <v>0.05</v>
      </c>
      <c r="S29" s="46">
        <f t="shared" si="20"/>
        <v>0.05</v>
      </c>
      <c r="T29" s="46">
        <f t="shared" si="20"/>
        <v>0.05</v>
      </c>
      <c r="U29" s="46">
        <f t="shared" si="20"/>
        <v>0.06</v>
      </c>
      <c r="V29" s="46">
        <f t="shared" si="20"/>
        <v>0.06</v>
      </c>
      <c r="W29" s="46">
        <f t="shared" si="20"/>
        <v>0.05</v>
      </c>
      <c r="X29" s="41">
        <f t="shared" si="20"/>
        <v>0.05</v>
      </c>
      <c r="Y29" s="41">
        <f t="shared" si="20"/>
        <v>0.05</v>
      </c>
    </row>
    <row r="30" spans="4:25" ht="17.25" customHeight="1" x14ac:dyDescent="0.25">
      <c r="D30" s="23" t="s">
        <v>26</v>
      </c>
      <c r="E30" s="23" t="s">
        <v>213</v>
      </c>
      <c r="F30" s="24" t="s">
        <v>48</v>
      </c>
      <c r="G30" s="25" t="s">
        <v>32</v>
      </c>
      <c r="H30" s="23">
        <v>-45</v>
      </c>
      <c r="I30" s="26" t="s">
        <v>58</v>
      </c>
      <c r="J30" s="26" t="s">
        <v>34</v>
      </c>
      <c r="K30" s="27">
        <f t="shared" si="0"/>
        <v>0</v>
      </c>
      <c r="L30" s="28" t="s">
        <v>28</v>
      </c>
      <c r="M30" s="29" t="s">
        <v>28</v>
      </c>
      <c r="N30" s="68">
        <v>0</v>
      </c>
      <c r="O30" s="69">
        <v>0</v>
      </c>
      <c r="P30" s="69">
        <v>0</v>
      </c>
      <c r="Q30" s="51">
        <f t="shared" ref="Q30:Y30" si="21">ROUNDDOWN(Q25*9%,2)</f>
        <v>0</v>
      </c>
      <c r="R30" s="52">
        <f t="shared" si="21"/>
        <v>0</v>
      </c>
      <c r="S30" s="52">
        <f t="shared" si="21"/>
        <v>0</v>
      </c>
      <c r="T30" s="52">
        <f t="shared" si="21"/>
        <v>0</v>
      </c>
      <c r="U30" s="52">
        <f t="shared" si="21"/>
        <v>0</v>
      </c>
      <c r="V30" s="52">
        <f t="shared" si="21"/>
        <v>0</v>
      </c>
      <c r="W30" s="52">
        <f t="shared" si="21"/>
        <v>0</v>
      </c>
      <c r="X30" s="51">
        <f t="shared" si="21"/>
        <v>0</v>
      </c>
      <c r="Y30" s="51">
        <f t="shared" si="21"/>
        <v>0</v>
      </c>
    </row>
    <row r="31" spans="4:25" ht="17.25" customHeight="1" x14ac:dyDescent="0.25">
      <c r="D31" s="32" t="s">
        <v>26</v>
      </c>
      <c r="E31" s="32" t="s">
        <v>213</v>
      </c>
      <c r="F31" s="33" t="s">
        <v>48</v>
      </c>
      <c r="G31" s="34" t="s">
        <v>32</v>
      </c>
      <c r="H31" s="32">
        <v>-45</v>
      </c>
      <c r="I31" s="35" t="s">
        <v>58</v>
      </c>
      <c r="J31" s="35" t="s">
        <v>35</v>
      </c>
      <c r="K31" s="36">
        <f t="shared" si="0"/>
        <v>0</v>
      </c>
      <c r="L31" s="35" t="s">
        <v>54</v>
      </c>
      <c r="M31" s="37">
        <v>2.5</v>
      </c>
      <c r="N31" s="40">
        <f t="shared" ref="N31:Y31" si="22">N30</f>
        <v>0</v>
      </c>
      <c r="O31" s="41">
        <f t="shared" si="22"/>
        <v>0</v>
      </c>
      <c r="P31" s="41">
        <f t="shared" si="22"/>
        <v>0</v>
      </c>
      <c r="Q31" s="41">
        <f t="shared" si="22"/>
        <v>0</v>
      </c>
      <c r="R31" s="46">
        <f t="shared" si="22"/>
        <v>0</v>
      </c>
      <c r="S31" s="46">
        <f t="shared" si="22"/>
        <v>0</v>
      </c>
      <c r="T31" s="46">
        <f t="shared" si="22"/>
        <v>0</v>
      </c>
      <c r="U31" s="46">
        <f t="shared" si="22"/>
        <v>0</v>
      </c>
      <c r="V31" s="46">
        <f t="shared" si="22"/>
        <v>0</v>
      </c>
      <c r="W31" s="46">
        <f t="shared" si="22"/>
        <v>0</v>
      </c>
      <c r="X31" s="41">
        <f t="shared" si="22"/>
        <v>0</v>
      </c>
      <c r="Y31" s="41">
        <f t="shared" si="22"/>
        <v>0</v>
      </c>
    </row>
    <row r="32" spans="4:25" ht="17.25" customHeight="1" x14ac:dyDescent="0.25">
      <c r="D32" s="32" t="s">
        <v>26</v>
      </c>
      <c r="E32" s="32" t="s">
        <v>213</v>
      </c>
      <c r="F32" s="33" t="s">
        <v>48</v>
      </c>
      <c r="G32" s="34" t="s">
        <v>32</v>
      </c>
      <c r="H32" s="32">
        <v>-45</v>
      </c>
      <c r="I32" s="35" t="s">
        <v>58</v>
      </c>
      <c r="J32" s="35" t="s">
        <v>35</v>
      </c>
      <c r="K32" s="36">
        <f t="shared" si="0"/>
        <v>0</v>
      </c>
      <c r="L32" s="35" t="s">
        <v>55</v>
      </c>
      <c r="M32" s="37">
        <f>ROUND(0.5%*230,1)</f>
        <v>1.2</v>
      </c>
      <c r="N32" s="40">
        <f>SUM(N33:N34)</f>
        <v>0</v>
      </c>
      <c r="O32" s="41">
        <f t="shared" ref="O32:Y32" si="23">SUM(O33:O34)</f>
        <v>0</v>
      </c>
      <c r="P32" s="41">
        <f t="shared" si="23"/>
        <v>0</v>
      </c>
      <c r="Q32" s="41">
        <f t="shared" si="23"/>
        <v>0</v>
      </c>
      <c r="R32" s="46">
        <f t="shared" si="23"/>
        <v>0</v>
      </c>
      <c r="S32" s="46">
        <f t="shared" si="23"/>
        <v>0</v>
      </c>
      <c r="T32" s="46">
        <f t="shared" si="23"/>
        <v>0</v>
      </c>
      <c r="U32" s="46">
        <f t="shared" si="23"/>
        <v>0</v>
      </c>
      <c r="V32" s="46">
        <f t="shared" si="23"/>
        <v>0</v>
      </c>
      <c r="W32" s="46">
        <f t="shared" si="23"/>
        <v>0</v>
      </c>
      <c r="X32" s="41">
        <f t="shared" si="23"/>
        <v>0</v>
      </c>
      <c r="Y32" s="41">
        <f t="shared" si="23"/>
        <v>0</v>
      </c>
    </row>
    <row r="33" spans="4:35" ht="17.25" customHeight="1" x14ac:dyDescent="0.25">
      <c r="D33" s="32" t="s">
        <v>26</v>
      </c>
      <c r="E33" s="32" t="s">
        <v>213</v>
      </c>
      <c r="F33" s="33" t="s">
        <v>48</v>
      </c>
      <c r="G33" s="34" t="s">
        <v>32</v>
      </c>
      <c r="H33" s="32">
        <v>-45</v>
      </c>
      <c r="I33" s="35" t="s">
        <v>58</v>
      </c>
      <c r="J33" s="35" t="s">
        <v>35</v>
      </c>
      <c r="K33" s="36">
        <f t="shared" si="0"/>
        <v>0</v>
      </c>
      <c r="L33" s="35" t="s">
        <v>56</v>
      </c>
      <c r="M33" s="37">
        <v>0.1</v>
      </c>
      <c r="N33" s="40">
        <v>0</v>
      </c>
      <c r="O33" s="41">
        <v>0</v>
      </c>
      <c r="P33" s="41">
        <v>0</v>
      </c>
      <c r="Q33" s="41">
        <v>0</v>
      </c>
      <c r="R33" s="46">
        <v>0</v>
      </c>
      <c r="S33" s="46">
        <v>0</v>
      </c>
      <c r="T33" s="46">
        <v>0</v>
      </c>
      <c r="U33" s="46">
        <v>0</v>
      </c>
      <c r="V33" s="46">
        <v>0</v>
      </c>
      <c r="W33" s="46">
        <v>0</v>
      </c>
      <c r="X33" s="41">
        <v>0</v>
      </c>
      <c r="Y33" s="41">
        <v>0</v>
      </c>
    </row>
    <row r="34" spans="4:35" ht="17.25" customHeight="1" x14ac:dyDescent="0.25">
      <c r="D34" s="32" t="s">
        <v>26</v>
      </c>
      <c r="E34" s="32" t="s">
        <v>213</v>
      </c>
      <c r="F34" s="33" t="s">
        <v>48</v>
      </c>
      <c r="G34" s="34" t="s">
        <v>32</v>
      </c>
      <c r="H34" s="32">
        <v>-45</v>
      </c>
      <c r="I34" s="35" t="s">
        <v>58</v>
      </c>
      <c r="J34" s="35" t="s">
        <v>35</v>
      </c>
      <c r="K34" s="36">
        <f t="shared" si="0"/>
        <v>0</v>
      </c>
      <c r="L34" s="35" t="s">
        <v>51</v>
      </c>
      <c r="M34" s="37">
        <v>1.5</v>
      </c>
      <c r="N34" s="40">
        <f t="shared" ref="N34:Y34" si="24">ROUND(60%*N30,2)-N33</f>
        <v>0</v>
      </c>
      <c r="O34" s="41">
        <f t="shared" si="24"/>
        <v>0</v>
      </c>
      <c r="P34" s="41">
        <f t="shared" si="24"/>
        <v>0</v>
      </c>
      <c r="Q34" s="41">
        <f t="shared" si="24"/>
        <v>0</v>
      </c>
      <c r="R34" s="46">
        <f t="shared" si="24"/>
        <v>0</v>
      </c>
      <c r="S34" s="46">
        <f t="shared" si="24"/>
        <v>0</v>
      </c>
      <c r="T34" s="46">
        <f t="shared" si="24"/>
        <v>0</v>
      </c>
      <c r="U34" s="46">
        <f t="shared" si="24"/>
        <v>0</v>
      </c>
      <c r="V34" s="46">
        <f t="shared" si="24"/>
        <v>0</v>
      </c>
      <c r="W34" s="46">
        <f t="shared" si="24"/>
        <v>0</v>
      </c>
      <c r="X34" s="41">
        <f t="shared" si="24"/>
        <v>0</v>
      </c>
      <c r="Y34" s="41">
        <f t="shared" si="24"/>
        <v>0</v>
      </c>
    </row>
    <row r="35" spans="4:35" ht="17.25" customHeight="1" x14ac:dyDescent="0.25">
      <c r="D35" s="17" t="s">
        <v>26</v>
      </c>
      <c r="E35" s="17" t="s">
        <v>213</v>
      </c>
      <c r="F35" s="18" t="s">
        <v>28</v>
      </c>
      <c r="G35" s="19" t="s">
        <v>59</v>
      </c>
      <c r="H35" s="17" t="s">
        <v>28</v>
      </c>
      <c r="I35" s="20" t="s">
        <v>28</v>
      </c>
      <c r="J35" s="20" t="s">
        <v>28</v>
      </c>
      <c r="K35" s="17" t="str">
        <f t="shared" si="0"/>
        <v>n/a</v>
      </c>
      <c r="L35" s="20" t="s">
        <v>28</v>
      </c>
      <c r="M35" s="21" t="s">
        <v>28</v>
      </c>
      <c r="N35" s="22" t="s">
        <v>28</v>
      </c>
      <c r="O35" s="17" t="s">
        <v>28</v>
      </c>
      <c r="P35" s="17" t="s">
        <v>28</v>
      </c>
      <c r="Q35" s="17" t="s">
        <v>28</v>
      </c>
      <c r="R35" s="17" t="s">
        <v>28</v>
      </c>
      <c r="S35" s="17" t="s">
        <v>28</v>
      </c>
      <c r="T35" s="17" t="s">
        <v>28</v>
      </c>
      <c r="U35" s="17" t="s">
        <v>28</v>
      </c>
      <c r="V35" s="17" t="s">
        <v>28</v>
      </c>
      <c r="W35" s="17" t="s">
        <v>28</v>
      </c>
      <c r="X35" s="17" t="s">
        <v>28</v>
      </c>
      <c r="Y35" s="17" t="s">
        <v>28</v>
      </c>
    </row>
    <row r="36" spans="4:35" ht="17.25" customHeight="1" x14ac:dyDescent="0.25">
      <c r="D36" s="23" t="s">
        <v>26</v>
      </c>
      <c r="E36" s="23" t="s">
        <v>213</v>
      </c>
      <c r="F36" s="24" t="s">
        <v>60</v>
      </c>
      <c r="G36" s="25" t="s">
        <v>32</v>
      </c>
      <c r="H36" s="23">
        <v>-30</v>
      </c>
      <c r="I36" s="26" t="s">
        <v>61</v>
      </c>
      <c r="J36" s="26" t="s">
        <v>34</v>
      </c>
      <c r="K36" s="27">
        <f t="shared" si="0"/>
        <v>0</v>
      </c>
      <c r="L36" s="28" t="s">
        <v>28</v>
      </c>
      <c r="M36" s="29" t="s">
        <v>28</v>
      </c>
      <c r="N36" s="30">
        <v>0</v>
      </c>
      <c r="O36" s="31">
        <v>0</v>
      </c>
      <c r="P36" s="31">
        <v>0</v>
      </c>
      <c r="Q36" s="31">
        <v>0</v>
      </c>
      <c r="R36" s="31">
        <v>0</v>
      </c>
      <c r="S36" s="31">
        <v>0</v>
      </c>
      <c r="T36" s="31">
        <v>0</v>
      </c>
      <c r="U36" s="31">
        <v>0</v>
      </c>
      <c r="V36" s="31">
        <v>0</v>
      </c>
      <c r="W36" s="31">
        <v>0</v>
      </c>
      <c r="X36" s="31">
        <v>0</v>
      </c>
      <c r="Y36" s="31">
        <v>0</v>
      </c>
    </row>
    <row r="37" spans="4:35" ht="17.25" customHeight="1" x14ac:dyDescent="0.25">
      <c r="D37" s="23" t="s">
        <v>26</v>
      </c>
      <c r="E37" s="23" t="s">
        <v>213</v>
      </c>
      <c r="F37" s="24" t="s">
        <v>62</v>
      </c>
      <c r="G37" s="25" t="s">
        <v>32</v>
      </c>
      <c r="H37" s="23">
        <v>-15</v>
      </c>
      <c r="I37" s="26" t="s">
        <v>63</v>
      </c>
      <c r="J37" s="26" t="s">
        <v>34</v>
      </c>
      <c r="K37" s="27">
        <f t="shared" si="0"/>
        <v>0.14999999999999997</v>
      </c>
      <c r="L37" s="28" t="s">
        <v>28</v>
      </c>
      <c r="M37" s="29" t="s">
        <v>28</v>
      </c>
      <c r="N37" s="30">
        <v>0.15</v>
      </c>
      <c r="O37" s="31">
        <v>0.15</v>
      </c>
      <c r="P37" s="31">
        <v>0.15</v>
      </c>
      <c r="Q37" s="31">
        <v>0.15</v>
      </c>
      <c r="R37" s="31">
        <v>0.15</v>
      </c>
      <c r="S37" s="31">
        <v>0.15</v>
      </c>
      <c r="T37" s="31">
        <v>0.15</v>
      </c>
      <c r="U37" s="31">
        <v>0.15</v>
      </c>
      <c r="V37" s="31">
        <v>0.15</v>
      </c>
      <c r="W37" s="31">
        <v>0.15</v>
      </c>
      <c r="X37" s="31">
        <v>0.15</v>
      </c>
      <c r="Y37" s="31">
        <v>0.15</v>
      </c>
      <c r="AD37" s="53" t="s">
        <v>64</v>
      </c>
    </row>
    <row r="38" spans="4:35" ht="17.25" customHeight="1" x14ac:dyDescent="0.25">
      <c r="D38" s="32" t="s">
        <v>26</v>
      </c>
      <c r="E38" s="32" t="s">
        <v>213</v>
      </c>
      <c r="F38" s="33" t="s">
        <v>62</v>
      </c>
      <c r="G38" s="34" t="s">
        <v>32</v>
      </c>
      <c r="H38" s="32">
        <v>-15</v>
      </c>
      <c r="I38" s="35" t="s">
        <v>63</v>
      </c>
      <c r="J38" s="35" t="s">
        <v>35</v>
      </c>
      <c r="K38" s="36">
        <f t="shared" si="0"/>
        <v>0.14999999999999997</v>
      </c>
      <c r="L38" s="35" t="s">
        <v>65</v>
      </c>
      <c r="M38" s="37">
        <v>0.52462334039425962</v>
      </c>
      <c r="N38" s="44">
        <f t="shared" ref="N38:Y39" si="25">N37</f>
        <v>0.15</v>
      </c>
      <c r="O38" s="39">
        <f t="shared" si="25"/>
        <v>0.15</v>
      </c>
      <c r="P38" s="39">
        <f t="shared" si="25"/>
        <v>0.15</v>
      </c>
      <c r="Q38" s="39">
        <f t="shared" si="25"/>
        <v>0.15</v>
      </c>
      <c r="R38" s="39">
        <f t="shared" si="25"/>
        <v>0.15</v>
      </c>
      <c r="S38" s="39">
        <f t="shared" si="25"/>
        <v>0.15</v>
      </c>
      <c r="T38" s="39">
        <f t="shared" si="25"/>
        <v>0.15</v>
      </c>
      <c r="U38" s="39">
        <f t="shared" si="25"/>
        <v>0.15</v>
      </c>
      <c r="V38" s="39">
        <f t="shared" si="25"/>
        <v>0.15</v>
      </c>
      <c r="W38" s="39">
        <f t="shared" si="25"/>
        <v>0.15</v>
      </c>
      <c r="X38" s="39">
        <f t="shared" si="25"/>
        <v>0.15</v>
      </c>
      <c r="Y38" s="39">
        <f t="shared" si="25"/>
        <v>0.15</v>
      </c>
    </row>
    <row r="39" spans="4:35" ht="17.25" customHeight="1" x14ac:dyDescent="0.25">
      <c r="D39" s="32" t="s">
        <v>26</v>
      </c>
      <c r="E39" s="32" t="s">
        <v>213</v>
      </c>
      <c r="F39" s="33" t="s">
        <v>62</v>
      </c>
      <c r="G39" s="34" t="s">
        <v>32</v>
      </c>
      <c r="H39" s="32">
        <v>-15</v>
      </c>
      <c r="I39" s="35" t="s">
        <v>63</v>
      </c>
      <c r="J39" s="35" t="s">
        <v>35</v>
      </c>
      <c r="K39" s="36">
        <f t="shared" si="0"/>
        <v>0.14999999999999997</v>
      </c>
      <c r="L39" s="35" t="s">
        <v>55</v>
      </c>
      <c r="M39" s="37">
        <v>1.1693651261422116</v>
      </c>
      <c r="N39" s="44">
        <f>N38</f>
        <v>0.15</v>
      </c>
      <c r="O39" s="39">
        <f t="shared" si="25"/>
        <v>0.15</v>
      </c>
      <c r="P39" s="39">
        <f t="shared" si="25"/>
        <v>0.15</v>
      </c>
      <c r="Q39" s="39">
        <f t="shared" si="25"/>
        <v>0.15</v>
      </c>
      <c r="R39" s="39">
        <f t="shared" si="25"/>
        <v>0.15</v>
      </c>
      <c r="S39" s="39">
        <f t="shared" si="25"/>
        <v>0.15</v>
      </c>
      <c r="T39" s="39">
        <f t="shared" si="25"/>
        <v>0.15</v>
      </c>
      <c r="U39" s="39">
        <f t="shared" si="25"/>
        <v>0.15</v>
      </c>
      <c r="V39" s="39">
        <f t="shared" si="25"/>
        <v>0.15</v>
      </c>
      <c r="W39" s="39">
        <f t="shared" si="25"/>
        <v>0.15</v>
      </c>
      <c r="X39" s="39">
        <f t="shared" si="25"/>
        <v>0.15</v>
      </c>
      <c r="Y39" s="39">
        <f t="shared" si="25"/>
        <v>0.15</v>
      </c>
      <c r="AD39" s="9" t="s">
        <v>18</v>
      </c>
      <c r="AE39" s="9" t="s">
        <v>19</v>
      </c>
      <c r="AF39" s="9" t="s">
        <v>20</v>
      </c>
      <c r="AG39" s="9" t="s">
        <v>21</v>
      </c>
      <c r="AH39" s="9" t="s">
        <v>22</v>
      </c>
      <c r="AI39" s="9" t="s">
        <v>23</v>
      </c>
    </row>
    <row r="40" spans="4:35" ht="17.25" customHeight="1" x14ac:dyDescent="0.25">
      <c r="D40" s="23" t="s">
        <v>26</v>
      </c>
      <c r="E40" s="23" t="s">
        <v>213</v>
      </c>
      <c r="F40" s="24" t="s">
        <v>66</v>
      </c>
      <c r="G40" s="25" t="s">
        <v>32</v>
      </c>
      <c r="H40" s="23">
        <v>-15</v>
      </c>
      <c r="I40" s="26" t="s">
        <v>67</v>
      </c>
      <c r="J40" s="26" t="s">
        <v>34</v>
      </c>
      <c r="K40" s="27">
        <f t="shared" si="0"/>
        <v>1</v>
      </c>
      <c r="L40" s="28" t="s">
        <v>28</v>
      </c>
      <c r="M40" s="29" t="s">
        <v>28</v>
      </c>
      <c r="N40" s="54">
        <v>1</v>
      </c>
      <c r="O40" s="55">
        <v>1</v>
      </c>
      <c r="P40" s="55">
        <v>1</v>
      </c>
      <c r="Q40" s="55">
        <v>1</v>
      </c>
      <c r="R40" s="55">
        <v>1</v>
      </c>
      <c r="S40" s="55">
        <v>1</v>
      </c>
      <c r="T40" s="55">
        <v>1</v>
      </c>
      <c r="U40" s="55">
        <v>1</v>
      </c>
      <c r="V40" s="55">
        <v>1</v>
      </c>
      <c r="W40" s="55">
        <v>1</v>
      </c>
      <c r="X40" s="55">
        <v>1</v>
      </c>
      <c r="Y40" s="55">
        <v>1</v>
      </c>
      <c r="AD40" s="56">
        <v>0</v>
      </c>
      <c r="AE40" s="56">
        <v>0</v>
      </c>
      <c r="AF40" s="56">
        <v>0.1</v>
      </c>
      <c r="AG40" s="56">
        <v>0.15</v>
      </c>
      <c r="AH40" s="56">
        <v>0.2</v>
      </c>
      <c r="AI40" s="56">
        <v>0</v>
      </c>
    </row>
    <row r="41" spans="4:35" ht="17.25" customHeight="1" x14ac:dyDescent="0.25">
      <c r="D41" s="32" t="s">
        <v>26</v>
      </c>
      <c r="E41" s="32" t="s">
        <v>213</v>
      </c>
      <c r="F41" s="33" t="s">
        <v>66</v>
      </c>
      <c r="G41" s="34" t="s">
        <v>32</v>
      </c>
      <c r="H41" s="32">
        <v>-15</v>
      </c>
      <c r="I41" s="35" t="s">
        <v>67</v>
      </c>
      <c r="J41" s="35" t="s">
        <v>35</v>
      </c>
      <c r="K41" s="36">
        <f t="shared" si="0"/>
        <v>4.9999999999999992E-3</v>
      </c>
      <c r="L41" s="35" t="s">
        <v>36</v>
      </c>
      <c r="M41" s="37">
        <f>10*(5*6)/10^3</f>
        <v>0.3</v>
      </c>
      <c r="N41" s="38">
        <f>ROUND(0.5%*N40,4)</f>
        <v>5.0000000000000001E-3</v>
      </c>
      <c r="O41" s="39">
        <f t="shared" ref="O41:Y41" si="26">ROUND(0.5%*O40,4)</f>
        <v>5.0000000000000001E-3</v>
      </c>
      <c r="P41" s="39">
        <f t="shared" si="26"/>
        <v>5.0000000000000001E-3</v>
      </c>
      <c r="Q41" s="39">
        <f t="shared" si="26"/>
        <v>5.0000000000000001E-3</v>
      </c>
      <c r="R41" s="39">
        <f t="shared" si="26"/>
        <v>5.0000000000000001E-3</v>
      </c>
      <c r="S41" s="39">
        <f t="shared" si="26"/>
        <v>5.0000000000000001E-3</v>
      </c>
      <c r="T41" s="39">
        <f t="shared" si="26"/>
        <v>5.0000000000000001E-3</v>
      </c>
      <c r="U41" s="39">
        <f t="shared" si="26"/>
        <v>5.0000000000000001E-3</v>
      </c>
      <c r="V41" s="39">
        <f t="shared" si="26"/>
        <v>5.0000000000000001E-3</v>
      </c>
      <c r="W41" s="39">
        <f t="shared" si="26"/>
        <v>5.0000000000000001E-3</v>
      </c>
      <c r="X41" s="39">
        <f t="shared" si="26"/>
        <v>5.0000000000000001E-3</v>
      </c>
      <c r="Y41" s="39">
        <f t="shared" si="26"/>
        <v>5.0000000000000001E-3</v>
      </c>
      <c r="AC41" s="57" t="s">
        <v>68</v>
      </c>
      <c r="AD41" s="58">
        <f>SUM(R16,R20,R25,R30)-(1-AD40)</f>
        <v>0</v>
      </c>
      <c r="AE41" s="58">
        <f t="shared" ref="AE41:AI41" si="27">SUM(S16,S20,S25,S30)-(1-AE40)</f>
        <v>0</v>
      </c>
      <c r="AF41" s="58">
        <f t="shared" si="27"/>
        <v>0</v>
      </c>
      <c r="AG41" s="58">
        <f t="shared" si="27"/>
        <v>0</v>
      </c>
      <c r="AH41" s="58">
        <f t="shared" si="27"/>
        <v>0</v>
      </c>
      <c r="AI41" s="58">
        <f t="shared" si="27"/>
        <v>0</v>
      </c>
    </row>
    <row r="42" spans="4:35" ht="17.25" customHeight="1" x14ac:dyDescent="0.25">
      <c r="D42" s="32" t="s">
        <v>26</v>
      </c>
      <c r="E42" s="32" t="s">
        <v>213</v>
      </c>
      <c r="F42" s="33" t="s">
        <v>66</v>
      </c>
      <c r="G42" s="34" t="s">
        <v>32</v>
      </c>
      <c r="H42" s="32">
        <v>-15</v>
      </c>
      <c r="I42" s="35" t="s">
        <v>67</v>
      </c>
      <c r="J42" s="35" t="s">
        <v>35</v>
      </c>
      <c r="K42" s="36">
        <f t="shared" si="0"/>
        <v>0.60833333333333328</v>
      </c>
      <c r="L42" s="35" t="s">
        <v>37</v>
      </c>
      <c r="M42" s="37">
        <v>8</v>
      </c>
      <c r="N42" s="59">
        <v>0.2</v>
      </c>
      <c r="O42" s="60">
        <v>0.3</v>
      </c>
      <c r="P42" s="60">
        <v>0.4</v>
      </c>
      <c r="Q42" s="60">
        <v>0.5</v>
      </c>
      <c r="R42" s="60">
        <v>0.7</v>
      </c>
      <c r="S42" s="60">
        <v>0.8</v>
      </c>
      <c r="T42" s="60">
        <v>0.9</v>
      </c>
      <c r="U42" s="60">
        <v>0.9</v>
      </c>
      <c r="V42" s="60">
        <v>0.9</v>
      </c>
      <c r="W42" s="60">
        <v>0.7</v>
      </c>
      <c r="X42" s="60">
        <v>0.6</v>
      </c>
      <c r="Y42" s="60">
        <v>0.4</v>
      </c>
      <c r="AC42" s="57" t="s">
        <v>69</v>
      </c>
      <c r="AD42" s="61">
        <f>AVERAGE(R60/R56,R68/R64,R76/R72)-AD40</f>
        <v>0</v>
      </c>
      <c r="AE42" s="61">
        <f t="shared" ref="AE42:AI42" si="28">AVERAGE(S60/S56,S68/S64,S76/S72)-AE40</f>
        <v>0</v>
      </c>
      <c r="AF42" s="61">
        <f t="shared" si="28"/>
        <v>1.4462901968551059E-2</v>
      </c>
      <c r="AG42" s="61">
        <f t="shared" si="28"/>
        <v>1.3068945124001197E-2</v>
      </c>
      <c r="AH42" s="61">
        <f t="shared" si="28"/>
        <v>-3.9553624589896974E-4</v>
      </c>
      <c r="AI42" s="61">
        <f t="shared" si="28"/>
        <v>0</v>
      </c>
    </row>
    <row r="43" spans="4:35" ht="17.25" customHeight="1" x14ac:dyDescent="0.25">
      <c r="D43" s="32" t="s">
        <v>26</v>
      </c>
      <c r="E43" s="32" t="s">
        <v>213</v>
      </c>
      <c r="F43" s="33" t="s">
        <v>66</v>
      </c>
      <c r="G43" s="34" t="s">
        <v>32</v>
      </c>
      <c r="H43" s="32">
        <v>-15</v>
      </c>
      <c r="I43" s="35" t="s">
        <v>67</v>
      </c>
      <c r="J43" s="35" t="s">
        <v>35</v>
      </c>
      <c r="K43" s="36">
        <f t="shared" si="0"/>
        <v>0.38666666666666666</v>
      </c>
      <c r="L43" s="35" t="s">
        <v>38</v>
      </c>
      <c r="M43" s="37">
        <v>8</v>
      </c>
      <c r="N43" s="59">
        <f>N40-SUM(N41:N42)</f>
        <v>0.79499999999999993</v>
      </c>
      <c r="O43" s="60">
        <f t="shared" ref="O43" si="29">O40-SUM(O41:O42)</f>
        <v>0.69500000000000006</v>
      </c>
      <c r="P43" s="60">
        <f t="shared" ref="P43:Y43" si="30">P40-SUM(P41:P42)</f>
        <v>0.59499999999999997</v>
      </c>
      <c r="Q43" s="60">
        <f t="shared" si="30"/>
        <v>0.495</v>
      </c>
      <c r="R43" s="60">
        <f t="shared" si="30"/>
        <v>0.29500000000000004</v>
      </c>
      <c r="S43" s="60">
        <f t="shared" si="30"/>
        <v>0.19499999999999995</v>
      </c>
      <c r="T43" s="60">
        <f t="shared" si="30"/>
        <v>9.4999999999999973E-2</v>
      </c>
      <c r="U43" s="60">
        <f t="shared" si="30"/>
        <v>9.4999999999999973E-2</v>
      </c>
      <c r="V43" s="60">
        <f t="shared" si="30"/>
        <v>9.4999999999999973E-2</v>
      </c>
      <c r="W43" s="60">
        <f t="shared" si="30"/>
        <v>0.29500000000000004</v>
      </c>
      <c r="X43" s="60">
        <f t="shared" si="30"/>
        <v>0.39500000000000002</v>
      </c>
      <c r="Y43" s="60">
        <f t="shared" si="30"/>
        <v>0.59499999999999997</v>
      </c>
    </row>
    <row r="44" spans="4:35" ht="17.25" customHeight="1" x14ac:dyDescent="0.25">
      <c r="D44" s="62" t="s">
        <v>26</v>
      </c>
      <c r="E44" s="62" t="s">
        <v>213</v>
      </c>
      <c r="F44" s="63" t="s">
        <v>70</v>
      </c>
      <c r="G44" s="64" t="s">
        <v>32</v>
      </c>
      <c r="H44" s="62">
        <v>-15</v>
      </c>
      <c r="I44" s="65" t="s">
        <v>71</v>
      </c>
      <c r="J44" s="65" t="s">
        <v>34</v>
      </c>
      <c r="K44" s="27">
        <f t="shared" si="0"/>
        <v>0.17249999999999999</v>
      </c>
      <c r="L44" s="66" t="s">
        <v>28</v>
      </c>
      <c r="M44" s="67" t="s">
        <v>28</v>
      </c>
      <c r="N44" s="68">
        <v>0.14000000000000001</v>
      </c>
      <c r="O44" s="69">
        <v>0.12</v>
      </c>
      <c r="P44" s="69">
        <v>0.11</v>
      </c>
      <c r="Q44" s="69">
        <v>0.14000000000000001</v>
      </c>
      <c r="R44" s="69">
        <v>0.14000000000000001</v>
      </c>
      <c r="S44" s="69">
        <v>0.19</v>
      </c>
      <c r="T44" s="69">
        <v>0.21</v>
      </c>
      <c r="U44" s="69">
        <v>0.23</v>
      </c>
      <c r="V44" s="69">
        <v>0.23</v>
      </c>
      <c r="W44" s="69">
        <v>0.19</v>
      </c>
      <c r="X44" s="69">
        <v>0.18</v>
      </c>
      <c r="Y44" s="69">
        <v>0.19</v>
      </c>
    </row>
    <row r="45" spans="4:35" ht="17.25" customHeight="1" x14ac:dyDescent="0.25">
      <c r="D45" s="62" t="s">
        <v>26</v>
      </c>
      <c r="E45" s="62" t="s">
        <v>213</v>
      </c>
      <c r="F45" s="63" t="s">
        <v>72</v>
      </c>
      <c r="G45" s="64" t="s">
        <v>32</v>
      </c>
      <c r="H45" s="62">
        <v>-15</v>
      </c>
      <c r="I45" s="65" t="s">
        <v>73</v>
      </c>
      <c r="J45" s="65" t="s">
        <v>34</v>
      </c>
      <c r="K45" s="27">
        <f t="shared" si="0"/>
        <v>4.9999999999999996E-2</v>
      </c>
      <c r="L45" s="66" t="s">
        <v>28</v>
      </c>
      <c r="M45" s="67" t="s">
        <v>28</v>
      </c>
      <c r="N45" s="68">
        <v>0.05</v>
      </c>
      <c r="O45" s="69">
        <v>0.05</v>
      </c>
      <c r="P45" s="69">
        <v>0.05</v>
      </c>
      <c r="Q45" s="69">
        <v>0.05</v>
      </c>
      <c r="R45" s="69">
        <v>0.05</v>
      </c>
      <c r="S45" s="69">
        <v>0.05</v>
      </c>
      <c r="T45" s="69">
        <v>0.05</v>
      </c>
      <c r="U45" s="69">
        <v>0.05</v>
      </c>
      <c r="V45" s="69">
        <v>0.05</v>
      </c>
      <c r="W45" s="69">
        <v>0.05</v>
      </c>
      <c r="X45" s="69">
        <v>0.05</v>
      </c>
      <c r="Y45" s="69">
        <v>0.05</v>
      </c>
    </row>
    <row r="46" spans="4:35" ht="17.25" customHeight="1" x14ac:dyDescent="0.25">
      <c r="D46" s="62" t="s">
        <v>26</v>
      </c>
      <c r="E46" s="62" t="s">
        <v>213</v>
      </c>
      <c r="F46" s="63" t="s">
        <v>72</v>
      </c>
      <c r="G46" s="64" t="s">
        <v>32</v>
      </c>
      <c r="H46" s="62">
        <v>-15</v>
      </c>
      <c r="I46" s="65" t="s">
        <v>74</v>
      </c>
      <c r="J46" s="65" t="s">
        <v>34</v>
      </c>
      <c r="K46" s="27">
        <f t="shared" si="0"/>
        <v>5.7500000000000002E-2</v>
      </c>
      <c r="L46" s="66" t="s">
        <v>28</v>
      </c>
      <c r="M46" s="67" t="s">
        <v>28</v>
      </c>
      <c r="N46" s="68">
        <v>0.08</v>
      </c>
      <c r="O46" s="69">
        <v>0.08</v>
      </c>
      <c r="P46" s="69">
        <v>0.08</v>
      </c>
      <c r="Q46" s="69">
        <f>ROUND(8%*65%,2)</f>
        <v>0.05</v>
      </c>
      <c r="R46" s="69">
        <f t="shared" ref="R46:Y46" si="31">ROUND(8%*65%,2)</f>
        <v>0.05</v>
      </c>
      <c r="S46" s="69">
        <f t="shared" si="31"/>
        <v>0.05</v>
      </c>
      <c r="T46" s="69">
        <f t="shared" si="31"/>
        <v>0.05</v>
      </c>
      <c r="U46" s="69">
        <f t="shared" si="31"/>
        <v>0.05</v>
      </c>
      <c r="V46" s="69">
        <f t="shared" si="31"/>
        <v>0.05</v>
      </c>
      <c r="W46" s="69">
        <f t="shared" si="31"/>
        <v>0.05</v>
      </c>
      <c r="X46" s="69">
        <f t="shared" si="31"/>
        <v>0.05</v>
      </c>
      <c r="Y46" s="69">
        <f t="shared" si="31"/>
        <v>0.05</v>
      </c>
      <c r="Z46" s="56"/>
    </row>
    <row r="47" spans="4:35" ht="17.25" customHeight="1" x14ac:dyDescent="0.25">
      <c r="D47" s="62" t="s">
        <v>26</v>
      </c>
      <c r="E47" s="62" t="s">
        <v>213</v>
      </c>
      <c r="F47" s="63" t="s">
        <v>75</v>
      </c>
      <c r="G47" s="64" t="s">
        <v>32</v>
      </c>
      <c r="H47" s="62">
        <v>-15</v>
      </c>
      <c r="I47" s="65" t="s">
        <v>76</v>
      </c>
      <c r="J47" s="65" t="s">
        <v>34</v>
      </c>
      <c r="K47" s="27">
        <f>IFERROR(AVERAGE(N47:Y47),"n/a")</f>
        <v>0.49913918141536878</v>
      </c>
      <c r="L47" s="66" t="s">
        <v>28</v>
      </c>
      <c r="M47" s="67" t="s">
        <v>28</v>
      </c>
      <c r="N47" s="68">
        <v>0.45007484448734175</v>
      </c>
      <c r="O47" s="69">
        <v>0.3563849551064559</v>
      </c>
      <c r="P47" s="69">
        <v>0.2946739513540278</v>
      </c>
      <c r="Q47" s="69">
        <v>0.43304989182692005</v>
      </c>
      <c r="R47" s="69">
        <v>0.51129624317773559</v>
      </c>
      <c r="S47" s="69">
        <v>0.5493502304007114</v>
      </c>
      <c r="T47" s="69">
        <v>0.58902406298298216</v>
      </c>
      <c r="U47" s="69">
        <v>0.67685182849330361</v>
      </c>
      <c r="V47" s="69">
        <v>0.67691682330185243</v>
      </c>
      <c r="W47" s="69">
        <v>0.54092193891430174</v>
      </c>
      <c r="X47" s="69">
        <v>0.44223214720939175</v>
      </c>
      <c r="Y47" s="69">
        <v>0.46889325972940105</v>
      </c>
    </row>
    <row r="48" spans="4:35" ht="17.25" customHeight="1" x14ac:dyDescent="0.25">
      <c r="D48" s="71" t="s">
        <v>26</v>
      </c>
      <c r="E48" s="71" t="s">
        <v>213</v>
      </c>
      <c r="F48" s="18" t="s">
        <v>28</v>
      </c>
      <c r="G48" s="19" t="s">
        <v>77</v>
      </c>
      <c r="H48" s="71" t="s">
        <v>28</v>
      </c>
      <c r="I48" s="20" t="s">
        <v>28</v>
      </c>
      <c r="J48" s="20" t="s">
        <v>28</v>
      </c>
      <c r="K48" s="17" t="str">
        <f t="shared" si="0"/>
        <v>n/a</v>
      </c>
      <c r="L48" s="20" t="s">
        <v>28</v>
      </c>
      <c r="M48" s="21" t="s">
        <v>28</v>
      </c>
      <c r="N48" s="22" t="s">
        <v>28</v>
      </c>
      <c r="O48" s="17" t="s">
        <v>28</v>
      </c>
      <c r="P48" s="17" t="s">
        <v>28</v>
      </c>
      <c r="Q48" s="17" t="s">
        <v>28</v>
      </c>
      <c r="R48" s="17" t="s">
        <v>28</v>
      </c>
      <c r="S48" s="17" t="s">
        <v>28</v>
      </c>
      <c r="T48" s="17" t="s">
        <v>28</v>
      </c>
      <c r="U48" s="17" t="s">
        <v>28</v>
      </c>
      <c r="V48" s="17" t="s">
        <v>28</v>
      </c>
      <c r="W48" s="17" t="s">
        <v>28</v>
      </c>
      <c r="X48" s="17" t="s">
        <v>28</v>
      </c>
      <c r="Y48" s="17" t="s">
        <v>28</v>
      </c>
    </row>
    <row r="49" spans="4:37" ht="17.25" customHeight="1" x14ac:dyDescent="0.25">
      <c r="D49" s="23" t="s">
        <v>26</v>
      </c>
      <c r="E49" s="23" t="s">
        <v>213</v>
      </c>
      <c r="F49" s="24" t="s">
        <v>78</v>
      </c>
      <c r="G49" s="25" t="s">
        <v>32</v>
      </c>
      <c r="H49" s="23">
        <v>-10</v>
      </c>
      <c r="I49" s="26" t="s">
        <v>79</v>
      </c>
      <c r="J49" s="26" t="s">
        <v>34</v>
      </c>
      <c r="K49" s="27">
        <f t="shared" si="0"/>
        <v>1</v>
      </c>
      <c r="L49" s="26" t="s">
        <v>28</v>
      </c>
      <c r="M49" s="72" t="s">
        <v>28</v>
      </c>
      <c r="N49" s="30">
        <v>1</v>
      </c>
      <c r="O49" s="31">
        <v>1</v>
      </c>
      <c r="P49" s="31">
        <v>1</v>
      </c>
      <c r="Q49" s="31">
        <v>1</v>
      </c>
      <c r="R49" s="31">
        <v>1</v>
      </c>
      <c r="S49" s="31">
        <v>1</v>
      </c>
      <c r="T49" s="31">
        <v>1</v>
      </c>
      <c r="U49" s="31">
        <v>1</v>
      </c>
      <c r="V49" s="31">
        <v>1</v>
      </c>
      <c r="W49" s="31">
        <v>1</v>
      </c>
      <c r="X49" s="31">
        <v>1</v>
      </c>
      <c r="Y49" s="31">
        <v>1</v>
      </c>
    </row>
    <row r="50" spans="4:37" ht="17.25" customHeight="1" x14ac:dyDescent="0.25">
      <c r="D50" s="23" t="s">
        <v>26</v>
      </c>
      <c r="E50" s="23" t="s">
        <v>213</v>
      </c>
      <c r="F50" s="24" t="s">
        <v>80</v>
      </c>
      <c r="G50" s="25" t="s">
        <v>32</v>
      </c>
      <c r="H50" s="23">
        <v>-10</v>
      </c>
      <c r="I50" s="26" t="s">
        <v>81</v>
      </c>
      <c r="J50" s="26" t="s">
        <v>34</v>
      </c>
      <c r="K50" s="27">
        <f t="shared" si="0"/>
        <v>4.9999999999999996E-2</v>
      </c>
      <c r="L50" s="26" t="s">
        <v>28</v>
      </c>
      <c r="M50" s="72" t="s">
        <v>28</v>
      </c>
      <c r="N50" s="30">
        <v>0.05</v>
      </c>
      <c r="O50" s="31">
        <v>0.05</v>
      </c>
      <c r="P50" s="31">
        <v>0.05</v>
      </c>
      <c r="Q50" s="31">
        <v>0.05</v>
      </c>
      <c r="R50" s="31">
        <v>0.05</v>
      </c>
      <c r="S50" s="31">
        <v>0.05</v>
      </c>
      <c r="T50" s="31">
        <v>0.05</v>
      </c>
      <c r="U50" s="31">
        <v>0.05</v>
      </c>
      <c r="V50" s="31">
        <v>0.05</v>
      </c>
      <c r="W50" s="31">
        <v>0.05</v>
      </c>
      <c r="X50" s="31">
        <v>0.05</v>
      </c>
      <c r="Y50" s="31">
        <v>0.05</v>
      </c>
    </row>
    <row r="51" spans="4:37" ht="17.25" customHeight="1" x14ac:dyDescent="0.25">
      <c r="D51" s="32" t="s">
        <v>26</v>
      </c>
      <c r="E51" s="32" t="s">
        <v>213</v>
      </c>
      <c r="F51" s="33" t="s">
        <v>80</v>
      </c>
      <c r="G51" s="34" t="s">
        <v>32</v>
      </c>
      <c r="H51" s="32">
        <v>-10</v>
      </c>
      <c r="I51" s="35" t="s">
        <v>81</v>
      </c>
      <c r="J51" s="35" t="s">
        <v>35</v>
      </c>
      <c r="K51" s="36">
        <f t="shared" si="0"/>
        <v>4.9999999999999996E-2</v>
      </c>
      <c r="L51" s="35" t="s">
        <v>82</v>
      </c>
      <c r="M51" s="37">
        <v>340</v>
      </c>
      <c r="N51" s="44">
        <f>N50</f>
        <v>0.05</v>
      </c>
      <c r="O51" s="39">
        <f t="shared" ref="O51:Y51" si="32">O50</f>
        <v>0.05</v>
      </c>
      <c r="P51" s="39">
        <f t="shared" si="32"/>
        <v>0.05</v>
      </c>
      <c r="Q51" s="39">
        <f t="shared" si="32"/>
        <v>0.05</v>
      </c>
      <c r="R51" s="39">
        <f t="shared" si="32"/>
        <v>0.05</v>
      </c>
      <c r="S51" s="39">
        <f t="shared" si="32"/>
        <v>0.05</v>
      </c>
      <c r="T51" s="39">
        <f t="shared" si="32"/>
        <v>0.05</v>
      </c>
      <c r="U51" s="39">
        <f t="shared" si="32"/>
        <v>0.05</v>
      </c>
      <c r="V51" s="39">
        <f t="shared" si="32"/>
        <v>0.05</v>
      </c>
      <c r="W51" s="39">
        <f t="shared" si="32"/>
        <v>0.05</v>
      </c>
      <c r="X51" s="39">
        <f t="shared" si="32"/>
        <v>0.05</v>
      </c>
      <c r="Y51" s="39">
        <f t="shared" si="32"/>
        <v>0.05</v>
      </c>
    </row>
    <row r="52" spans="4:37" x14ac:dyDescent="0.25">
      <c r="D52" s="62" t="s">
        <v>26</v>
      </c>
      <c r="E52" s="62" t="s">
        <v>213</v>
      </c>
      <c r="F52" s="63" t="s">
        <v>80</v>
      </c>
      <c r="G52" s="64" t="s">
        <v>32</v>
      </c>
      <c r="H52" s="62">
        <v>-10</v>
      </c>
      <c r="I52" s="65" t="s">
        <v>83</v>
      </c>
      <c r="J52" s="65" t="s">
        <v>34</v>
      </c>
      <c r="K52" s="27">
        <f t="shared" si="0"/>
        <v>0.64197535372914183</v>
      </c>
      <c r="L52" s="66" t="s">
        <v>28</v>
      </c>
      <c r="M52" s="67" t="s">
        <v>28</v>
      </c>
      <c r="N52" s="182">
        <f>IF(100%-N50-N54&lt;0,0,100%-N50-N54)*1.21596938567278</f>
        <v>0.77822040683057914</v>
      </c>
      <c r="O52" s="183">
        <f>IF(100%-O50-O54&lt;0,0,100%-O50-O54)*1.04308469202541</f>
        <v>0.53197319293295908</v>
      </c>
      <c r="P52" s="183">
        <f>IF(100%-P50-P54&lt;0,0,100%-P50-P54)*0.868264492268347</f>
        <v>0.53832398520637503</v>
      </c>
      <c r="Q52" s="183">
        <f>IF(100%-Q50-Q54&lt;0,0,100%-Q50-Q54)*1.3277338121686</f>
        <v>0.69042158232767203</v>
      </c>
      <c r="R52" s="183">
        <f>IF(100%-R50-R54&lt;0,0,100%-R50-R54)*1.31801664804209</f>
        <v>0.68536865698188687</v>
      </c>
      <c r="S52" s="183">
        <f>IF(100%-S50-S54&lt;0,0,100%-S50-S54)*1.31099514483558</f>
        <v>0.64238762096943414</v>
      </c>
      <c r="T52" s="183">
        <f>IF(100%-T50-T54&lt;0,0,100%-T50-T54)*1.28646943741114</f>
        <v>0.59177594120912436</v>
      </c>
      <c r="U52" s="183">
        <f>IF(100%-U50-U54&lt;0,0,100%-U50-U54)*1.71228487389115</f>
        <v>0.66779110081754833</v>
      </c>
      <c r="V52" s="183">
        <f>IF(100%-V50-V54&lt;0,0,100%-V50-V54)*1.71265365681358</f>
        <v>0.66793492615729599</v>
      </c>
      <c r="W52" s="183">
        <f>IF(100%-W50-W54&lt;0,0,100%-W50-W54)*1.275852188237</f>
        <v>0.63792609411849988</v>
      </c>
      <c r="X52" s="183">
        <f>IF(100%-X50-X54&lt;0,0,100%-X50-X54)*1.20902695184896</f>
        <v>0.61660374544296959</v>
      </c>
      <c r="Y52" s="183">
        <f>IF(100%-Y50-Y54&lt;0,0,100%-Y50-Y54)*1.33668773827624</f>
        <v>0.65497699175535762</v>
      </c>
    </row>
    <row r="53" spans="4:37" x14ac:dyDescent="0.25">
      <c r="D53" s="73" t="s">
        <v>26</v>
      </c>
      <c r="E53" s="73" t="s">
        <v>213</v>
      </c>
      <c r="F53" s="74" t="s">
        <v>80</v>
      </c>
      <c r="G53" s="75" t="s">
        <v>32</v>
      </c>
      <c r="H53" s="73">
        <v>-10</v>
      </c>
      <c r="I53" s="76" t="s">
        <v>83</v>
      </c>
      <c r="J53" s="76" t="s">
        <v>35</v>
      </c>
      <c r="K53" s="36">
        <f t="shared" si="0"/>
        <v>0.64197535372914183</v>
      </c>
      <c r="L53" s="76" t="s">
        <v>82</v>
      </c>
      <c r="M53" s="77">
        <v>340</v>
      </c>
      <c r="N53" s="44">
        <f>N52</f>
        <v>0.77822040683057914</v>
      </c>
      <c r="O53" s="39">
        <f t="shared" ref="O53:Y53" si="33">O52</f>
        <v>0.53197319293295908</v>
      </c>
      <c r="P53" s="39">
        <f t="shared" si="33"/>
        <v>0.53832398520637503</v>
      </c>
      <c r="Q53" s="39">
        <f t="shared" si="33"/>
        <v>0.69042158232767203</v>
      </c>
      <c r="R53" s="39">
        <f t="shared" si="33"/>
        <v>0.68536865698188687</v>
      </c>
      <c r="S53" s="39">
        <f t="shared" si="33"/>
        <v>0.64238762096943414</v>
      </c>
      <c r="T53" s="39">
        <f t="shared" si="33"/>
        <v>0.59177594120912436</v>
      </c>
      <c r="U53" s="39">
        <f t="shared" si="33"/>
        <v>0.66779110081754833</v>
      </c>
      <c r="V53" s="39">
        <f t="shared" si="33"/>
        <v>0.66793492615729599</v>
      </c>
      <c r="W53" s="39">
        <f t="shared" si="33"/>
        <v>0.63792609411849988</v>
      </c>
      <c r="X53" s="39">
        <f t="shared" si="33"/>
        <v>0.61660374544296959</v>
      </c>
      <c r="Y53" s="39">
        <f t="shared" si="33"/>
        <v>0.65497699175535762</v>
      </c>
    </row>
    <row r="54" spans="4:37" ht="17.25" customHeight="1" x14ac:dyDescent="0.25">
      <c r="D54" s="62" t="s">
        <v>26</v>
      </c>
      <c r="E54" s="62" t="s">
        <v>213</v>
      </c>
      <c r="F54" s="63" t="s">
        <v>80</v>
      </c>
      <c r="G54" s="64" t="s">
        <v>32</v>
      </c>
      <c r="H54" s="62">
        <v>-10</v>
      </c>
      <c r="I54" s="65" t="s">
        <v>84</v>
      </c>
      <c r="J54" s="65" t="s">
        <v>34</v>
      </c>
      <c r="K54" s="27">
        <f t="shared" si="0"/>
        <v>0.44666666666666671</v>
      </c>
      <c r="L54" s="66" t="s">
        <v>28</v>
      </c>
      <c r="M54" s="67" t="s">
        <v>28</v>
      </c>
      <c r="N54" s="68">
        <v>0.31</v>
      </c>
      <c r="O54" s="69">
        <v>0.44</v>
      </c>
      <c r="P54" s="69">
        <v>0.33</v>
      </c>
      <c r="Q54" s="69">
        <v>0.43</v>
      </c>
      <c r="R54" s="69">
        <v>0.43</v>
      </c>
      <c r="S54" s="69">
        <v>0.46</v>
      </c>
      <c r="T54" s="69">
        <v>0.49</v>
      </c>
      <c r="U54" s="69">
        <v>0.56000000000000005</v>
      </c>
      <c r="V54" s="69">
        <v>0.56000000000000005</v>
      </c>
      <c r="W54" s="69">
        <v>0.45</v>
      </c>
      <c r="X54" s="69">
        <v>0.44</v>
      </c>
      <c r="Y54" s="69">
        <v>0.46</v>
      </c>
    </row>
    <row r="55" spans="4:37" ht="17.25" customHeight="1" x14ac:dyDescent="0.25">
      <c r="D55" s="73" t="s">
        <v>26</v>
      </c>
      <c r="E55" s="73" t="s">
        <v>213</v>
      </c>
      <c r="F55" s="74" t="s">
        <v>80</v>
      </c>
      <c r="G55" s="75" t="s">
        <v>32</v>
      </c>
      <c r="H55" s="73">
        <v>-10</v>
      </c>
      <c r="I55" s="76" t="s">
        <v>84</v>
      </c>
      <c r="J55" s="76" t="s">
        <v>35</v>
      </c>
      <c r="K55" s="36">
        <f t="shared" si="0"/>
        <v>0.44666666666666671</v>
      </c>
      <c r="L55" s="76" t="s">
        <v>82</v>
      </c>
      <c r="M55" s="77">
        <v>340</v>
      </c>
      <c r="N55" s="44">
        <f>N54</f>
        <v>0.31</v>
      </c>
      <c r="O55" s="39">
        <f t="shared" ref="O55:Y55" si="34">O54</f>
        <v>0.44</v>
      </c>
      <c r="P55" s="39">
        <f t="shared" si="34"/>
        <v>0.33</v>
      </c>
      <c r="Q55" s="39">
        <f t="shared" si="34"/>
        <v>0.43</v>
      </c>
      <c r="R55" s="39">
        <f t="shared" si="34"/>
        <v>0.43</v>
      </c>
      <c r="S55" s="39">
        <f t="shared" si="34"/>
        <v>0.46</v>
      </c>
      <c r="T55" s="39">
        <f t="shared" si="34"/>
        <v>0.49</v>
      </c>
      <c r="U55" s="39">
        <f t="shared" si="34"/>
        <v>0.56000000000000005</v>
      </c>
      <c r="V55" s="39">
        <f t="shared" si="34"/>
        <v>0.56000000000000005</v>
      </c>
      <c r="W55" s="39">
        <f t="shared" si="34"/>
        <v>0.45</v>
      </c>
      <c r="X55" s="39">
        <f t="shared" si="34"/>
        <v>0.44</v>
      </c>
      <c r="Y55" s="39">
        <f t="shared" si="34"/>
        <v>0.46</v>
      </c>
    </row>
    <row r="56" spans="4:37" ht="17.25" customHeight="1" x14ac:dyDescent="0.25">
      <c r="D56" s="78" t="s">
        <v>26</v>
      </c>
      <c r="E56" s="78" t="s">
        <v>213</v>
      </c>
      <c r="F56" s="79" t="s">
        <v>85</v>
      </c>
      <c r="G56" s="80" t="s">
        <v>32</v>
      </c>
      <c r="H56" s="78">
        <v>-5</v>
      </c>
      <c r="I56" s="66" t="s">
        <v>86</v>
      </c>
      <c r="J56" s="66" t="s">
        <v>34</v>
      </c>
      <c r="K56" s="27">
        <f t="shared" si="0"/>
        <v>0.33348088842434237</v>
      </c>
      <c r="L56" s="66" t="s">
        <v>28</v>
      </c>
      <c r="M56" s="67" t="s">
        <v>28</v>
      </c>
      <c r="N56" s="68">
        <f>34.8958694901652%*52%</f>
        <v>0.18145852134885904</v>
      </c>
      <c r="O56" s="69">
        <v>0.27729180483910232</v>
      </c>
      <c r="P56" s="69">
        <v>0.29447665510673066</v>
      </c>
      <c r="Q56" s="69">
        <v>0.30521449231336528</v>
      </c>
      <c r="R56" s="69">
        <v>0.3147230744151982</v>
      </c>
      <c r="S56" s="69">
        <v>0.34331597561720734</v>
      </c>
      <c r="T56" s="69">
        <v>0.35886468806617478</v>
      </c>
      <c r="U56" s="69">
        <v>0.40987449738602016</v>
      </c>
      <c r="V56" s="69">
        <v>0.41980539250841709</v>
      </c>
      <c r="W56" s="69">
        <v>0.37646446915659149</v>
      </c>
      <c r="X56" s="69">
        <v>0.35804037559226293</v>
      </c>
      <c r="Y56" s="69">
        <v>0.36224071474217906</v>
      </c>
      <c r="AK56" s="81" t="s">
        <v>87</v>
      </c>
    </row>
    <row r="57" spans="4:37" ht="17.25" customHeight="1" x14ac:dyDescent="0.25">
      <c r="D57" s="82" t="s">
        <v>26</v>
      </c>
      <c r="E57" s="82" t="s">
        <v>213</v>
      </c>
      <c r="F57" s="83" t="s">
        <v>85</v>
      </c>
      <c r="G57" s="84" t="s">
        <v>32</v>
      </c>
      <c r="H57" s="82">
        <v>-5</v>
      </c>
      <c r="I57" s="85" t="s">
        <v>86</v>
      </c>
      <c r="J57" s="85" t="s">
        <v>35</v>
      </c>
      <c r="K57" s="36">
        <f t="shared" si="0"/>
        <v>0.33348088842434237</v>
      </c>
      <c r="L57" s="85" t="s">
        <v>88</v>
      </c>
      <c r="M57" s="86">
        <v>0.3</v>
      </c>
      <c r="N57" s="87">
        <f>N56</f>
        <v>0.18145852134885904</v>
      </c>
      <c r="O57" s="88">
        <f t="shared" ref="O57:Y57" si="35">O56</f>
        <v>0.27729180483910232</v>
      </c>
      <c r="P57" s="88">
        <f t="shared" si="35"/>
        <v>0.29447665510673066</v>
      </c>
      <c r="Q57" s="88">
        <f t="shared" si="35"/>
        <v>0.30521449231336528</v>
      </c>
      <c r="R57" s="88">
        <f t="shared" si="35"/>
        <v>0.3147230744151982</v>
      </c>
      <c r="S57" s="88">
        <f t="shared" si="35"/>
        <v>0.34331597561720734</v>
      </c>
      <c r="T57" s="88">
        <f t="shared" si="35"/>
        <v>0.35886468806617478</v>
      </c>
      <c r="U57" s="88">
        <f t="shared" si="35"/>
        <v>0.40987449738602016</v>
      </c>
      <c r="V57" s="88">
        <f t="shared" si="35"/>
        <v>0.41980539250841709</v>
      </c>
      <c r="W57" s="88">
        <f t="shared" si="35"/>
        <v>0.37646446915659149</v>
      </c>
      <c r="X57" s="88">
        <f t="shared" si="35"/>
        <v>0.35804037559226293</v>
      </c>
      <c r="Y57" s="88">
        <f t="shared" si="35"/>
        <v>0.36224071474217906</v>
      </c>
    </row>
    <row r="58" spans="4:37" ht="17.25" customHeight="1" x14ac:dyDescent="0.25">
      <c r="D58" s="82" t="s">
        <v>26</v>
      </c>
      <c r="E58" s="82" t="s">
        <v>213</v>
      </c>
      <c r="F58" s="83" t="s">
        <v>85</v>
      </c>
      <c r="G58" s="84" t="s">
        <v>32</v>
      </c>
      <c r="H58" s="82">
        <v>-5</v>
      </c>
      <c r="I58" s="85" t="s">
        <v>86</v>
      </c>
      <c r="J58" s="85" t="s">
        <v>35</v>
      </c>
      <c r="K58" s="36">
        <f t="shared" si="0"/>
        <v>0</v>
      </c>
      <c r="L58" s="85" t="s">
        <v>89</v>
      </c>
      <c r="M58" s="86">
        <v>3</v>
      </c>
      <c r="N58" s="87">
        <v>0</v>
      </c>
      <c r="O58" s="88">
        <v>0</v>
      </c>
      <c r="P58" s="88">
        <v>0</v>
      </c>
      <c r="Q58" s="88">
        <v>0</v>
      </c>
      <c r="R58" s="88">
        <v>0</v>
      </c>
      <c r="S58" s="88">
        <v>0</v>
      </c>
      <c r="T58" s="88">
        <v>0</v>
      </c>
      <c r="U58" s="88">
        <v>0</v>
      </c>
      <c r="V58" s="88">
        <v>0</v>
      </c>
      <c r="W58" s="88">
        <v>0</v>
      </c>
      <c r="X58" s="88">
        <v>0</v>
      </c>
      <c r="Y58" s="88">
        <v>0</v>
      </c>
    </row>
    <row r="59" spans="4:37" ht="17.25" customHeight="1" x14ac:dyDescent="0.25">
      <c r="D59" s="82" t="s">
        <v>26</v>
      </c>
      <c r="E59" s="82" t="s">
        <v>213</v>
      </c>
      <c r="F59" s="83" t="s">
        <v>85</v>
      </c>
      <c r="G59" s="84" t="s">
        <v>32</v>
      </c>
      <c r="H59" s="82">
        <v>-5</v>
      </c>
      <c r="I59" s="85" t="s">
        <v>86</v>
      </c>
      <c r="J59" s="85" t="s">
        <v>35</v>
      </c>
      <c r="K59" s="36">
        <f t="shared" si="0"/>
        <v>2.9166666666666671E-2</v>
      </c>
      <c r="L59" s="35" t="s">
        <v>90</v>
      </c>
      <c r="M59" s="37">
        <v>0.1</v>
      </c>
      <c r="N59" s="89">
        <f t="shared" ref="N59:S59" si="36">ROUND(20%*N56,2)</f>
        <v>0.04</v>
      </c>
      <c r="O59" s="90">
        <f t="shared" si="36"/>
        <v>0.06</v>
      </c>
      <c r="P59" s="90">
        <f t="shared" si="36"/>
        <v>0.06</v>
      </c>
      <c r="Q59" s="90">
        <f t="shared" si="36"/>
        <v>0.06</v>
      </c>
      <c r="R59" s="90">
        <f t="shared" si="36"/>
        <v>0.06</v>
      </c>
      <c r="S59" s="90">
        <f t="shared" si="36"/>
        <v>7.0000000000000007E-2</v>
      </c>
      <c r="T59" s="90">
        <v>0</v>
      </c>
      <c r="U59" s="90">
        <v>0</v>
      </c>
      <c r="V59" s="90">
        <v>0</v>
      </c>
      <c r="W59" s="90">
        <v>0</v>
      </c>
      <c r="X59" s="90">
        <v>0</v>
      </c>
      <c r="Y59" s="90">
        <v>0</v>
      </c>
    </row>
    <row r="60" spans="4:37" ht="17.25" customHeight="1" x14ac:dyDescent="0.25">
      <c r="D60" s="82" t="s">
        <v>26</v>
      </c>
      <c r="E60" s="82" t="s">
        <v>213</v>
      </c>
      <c r="F60" s="83" t="s">
        <v>85</v>
      </c>
      <c r="G60" s="84" t="s">
        <v>32</v>
      </c>
      <c r="H60" s="82">
        <v>-5</v>
      </c>
      <c r="I60" s="85" t="s">
        <v>86</v>
      </c>
      <c r="J60" s="85" t="s">
        <v>35</v>
      </c>
      <c r="K60" s="36">
        <f t="shared" si="0"/>
        <v>1.4999999999999999E-2</v>
      </c>
      <c r="L60" s="91" t="s">
        <v>54</v>
      </c>
      <c r="M60" s="92">
        <v>2.5</v>
      </c>
      <c r="N60" s="93">
        <v>0</v>
      </c>
      <c r="O60" s="46">
        <v>0</v>
      </c>
      <c r="P60" s="46">
        <v>0</v>
      </c>
      <c r="Q60" s="46">
        <v>0</v>
      </c>
      <c r="R60" s="94">
        <f>ROUND(AD40*R56,2)</f>
        <v>0</v>
      </c>
      <c r="S60" s="94">
        <f t="shared" ref="S60:W60" si="37">ROUND(AE40*S56,2)</f>
        <v>0</v>
      </c>
      <c r="T60" s="94">
        <f t="shared" si="37"/>
        <v>0.04</v>
      </c>
      <c r="U60" s="94">
        <f t="shared" si="37"/>
        <v>0.06</v>
      </c>
      <c r="V60" s="94">
        <f t="shared" si="37"/>
        <v>0.08</v>
      </c>
      <c r="W60" s="94">
        <f t="shared" si="37"/>
        <v>0</v>
      </c>
      <c r="X60" s="46">
        <v>0</v>
      </c>
      <c r="Y60" s="46">
        <v>0</v>
      </c>
    </row>
    <row r="61" spans="4:37" ht="17.25" customHeight="1" x14ac:dyDescent="0.25">
      <c r="D61" s="82" t="s">
        <v>26</v>
      </c>
      <c r="E61" s="82" t="s">
        <v>213</v>
      </c>
      <c r="F61" s="83" t="s">
        <v>85</v>
      </c>
      <c r="G61" s="84" t="s">
        <v>32</v>
      </c>
      <c r="H61" s="82">
        <v>-5</v>
      </c>
      <c r="I61" s="85" t="s">
        <v>86</v>
      </c>
      <c r="J61" s="85" t="s">
        <v>35</v>
      </c>
      <c r="K61" s="36">
        <f t="shared" si="0"/>
        <v>9.1666666666666667E-3</v>
      </c>
      <c r="L61" s="91" t="s">
        <v>55</v>
      </c>
      <c r="M61" s="92">
        <f>ROUND(0.5%*230,1)</f>
        <v>1.2</v>
      </c>
      <c r="N61" s="93">
        <f t="shared" ref="N61:Y61" si="38">SUM(N62:N63)</f>
        <v>0</v>
      </c>
      <c r="O61" s="46">
        <f t="shared" si="38"/>
        <v>0</v>
      </c>
      <c r="P61" s="46">
        <f t="shared" si="38"/>
        <v>0</v>
      </c>
      <c r="Q61" s="46">
        <f t="shared" si="38"/>
        <v>0</v>
      </c>
      <c r="R61" s="94">
        <f t="shared" si="38"/>
        <v>0</v>
      </c>
      <c r="S61" s="94">
        <f t="shared" si="38"/>
        <v>0</v>
      </c>
      <c r="T61" s="94">
        <f t="shared" si="38"/>
        <v>0.02</v>
      </c>
      <c r="U61" s="94">
        <f t="shared" si="38"/>
        <v>0.04</v>
      </c>
      <c r="V61" s="94">
        <f t="shared" si="38"/>
        <v>0.05</v>
      </c>
      <c r="W61" s="94">
        <f t="shared" ref="W61" si="39">SUM(W62:W63)</f>
        <v>0</v>
      </c>
      <c r="X61" s="46">
        <f t="shared" si="38"/>
        <v>0</v>
      </c>
      <c r="Y61" s="46">
        <f t="shared" si="38"/>
        <v>0</v>
      </c>
    </row>
    <row r="62" spans="4:37" ht="17.25" customHeight="1" x14ac:dyDescent="0.25">
      <c r="D62" s="82" t="s">
        <v>26</v>
      </c>
      <c r="E62" s="82" t="s">
        <v>213</v>
      </c>
      <c r="F62" s="83" t="s">
        <v>85</v>
      </c>
      <c r="G62" s="84" t="s">
        <v>32</v>
      </c>
      <c r="H62" s="82">
        <v>-5</v>
      </c>
      <c r="I62" s="85" t="s">
        <v>86</v>
      </c>
      <c r="J62" s="85" t="s">
        <v>35</v>
      </c>
      <c r="K62" s="36">
        <f t="shared" si="0"/>
        <v>0</v>
      </c>
      <c r="L62" s="91" t="s">
        <v>56</v>
      </c>
      <c r="M62" s="92">
        <v>0.1</v>
      </c>
      <c r="N62" s="93">
        <v>0</v>
      </c>
      <c r="O62" s="46">
        <v>0</v>
      </c>
      <c r="P62" s="46">
        <v>0</v>
      </c>
      <c r="Q62" s="46">
        <v>0</v>
      </c>
      <c r="R62" s="94">
        <v>0</v>
      </c>
      <c r="S62" s="94">
        <v>0</v>
      </c>
      <c r="T62" s="94">
        <v>0</v>
      </c>
      <c r="U62" s="94">
        <v>0</v>
      </c>
      <c r="V62" s="94">
        <v>0</v>
      </c>
      <c r="W62" s="94">
        <v>0</v>
      </c>
      <c r="X62" s="46">
        <v>0</v>
      </c>
      <c r="Y62" s="46">
        <v>0</v>
      </c>
    </row>
    <row r="63" spans="4:37" ht="17.25" customHeight="1" x14ac:dyDescent="0.25">
      <c r="D63" s="82" t="s">
        <v>26</v>
      </c>
      <c r="E63" s="82" t="s">
        <v>213</v>
      </c>
      <c r="F63" s="83" t="s">
        <v>85</v>
      </c>
      <c r="G63" s="84" t="s">
        <v>32</v>
      </c>
      <c r="H63" s="82">
        <v>-5</v>
      </c>
      <c r="I63" s="85" t="s">
        <v>86</v>
      </c>
      <c r="J63" s="85" t="s">
        <v>35</v>
      </c>
      <c r="K63" s="36">
        <f t="shared" si="0"/>
        <v>9.1666666666666667E-3</v>
      </c>
      <c r="L63" s="91" t="s">
        <v>51</v>
      </c>
      <c r="M63" s="92">
        <v>1.5</v>
      </c>
      <c r="N63" s="93">
        <f t="shared" ref="N63:Y63" si="40">ROUND(60%*N58,2)-N62</f>
        <v>0</v>
      </c>
      <c r="O63" s="46">
        <f t="shared" si="40"/>
        <v>0</v>
      </c>
      <c r="P63" s="46">
        <f t="shared" si="40"/>
        <v>0</v>
      </c>
      <c r="Q63" s="46">
        <f t="shared" si="40"/>
        <v>0</v>
      </c>
      <c r="R63" s="94">
        <f t="shared" ref="R63:V63" si="41">ROUND(60%*R60,2)-R62</f>
        <v>0</v>
      </c>
      <c r="S63" s="94">
        <f t="shared" si="41"/>
        <v>0</v>
      </c>
      <c r="T63" s="94">
        <f t="shared" si="41"/>
        <v>0.02</v>
      </c>
      <c r="U63" s="94">
        <f t="shared" si="41"/>
        <v>0.04</v>
      </c>
      <c r="V63" s="94">
        <f t="shared" si="41"/>
        <v>0.05</v>
      </c>
      <c r="W63" s="94">
        <f>ROUND(60%*W60,2)-W62</f>
        <v>0</v>
      </c>
      <c r="X63" s="46">
        <f t="shared" si="40"/>
        <v>0</v>
      </c>
      <c r="Y63" s="46">
        <f t="shared" si="40"/>
        <v>0</v>
      </c>
    </row>
    <row r="64" spans="4:37" ht="17.25" customHeight="1" x14ac:dyDescent="0.25">
      <c r="D64" s="78" t="s">
        <v>26</v>
      </c>
      <c r="E64" s="78" t="s">
        <v>213</v>
      </c>
      <c r="F64" s="79" t="s">
        <v>85</v>
      </c>
      <c r="G64" s="80" t="s">
        <v>32</v>
      </c>
      <c r="H64" s="78">
        <v>-5</v>
      </c>
      <c r="I64" s="66" t="s">
        <v>58</v>
      </c>
      <c r="J64" s="66" t="s">
        <v>34</v>
      </c>
      <c r="K64" s="27">
        <f t="shared" si="0"/>
        <v>6.3333333333333325E-2</v>
      </c>
      <c r="L64" s="28" t="s">
        <v>28</v>
      </c>
      <c r="M64" s="37">
        <v>1.5</v>
      </c>
      <c r="N64" s="68">
        <v>0</v>
      </c>
      <c r="O64" s="69">
        <v>0</v>
      </c>
      <c r="P64" s="69">
        <v>0</v>
      </c>
      <c r="Q64" s="51">
        <f t="shared" ref="Q64:Y64" si="42">ROUNDDOWN(Q56*25%,2)</f>
        <v>7.0000000000000007E-2</v>
      </c>
      <c r="R64" s="51">
        <f t="shared" si="42"/>
        <v>7.0000000000000007E-2</v>
      </c>
      <c r="S64" s="51">
        <f t="shared" si="42"/>
        <v>0.08</v>
      </c>
      <c r="T64" s="51">
        <f t="shared" si="42"/>
        <v>0.08</v>
      </c>
      <c r="U64" s="51">
        <f t="shared" si="42"/>
        <v>0.1</v>
      </c>
      <c r="V64" s="51">
        <f t="shared" si="42"/>
        <v>0.1</v>
      </c>
      <c r="W64" s="51">
        <f t="shared" si="42"/>
        <v>0.09</v>
      </c>
      <c r="X64" s="51">
        <f t="shared" si="42"/>
        <v>0.08</v>
      </c>
      <c r="Y64" s="51">
        <f t="shared" si="42"/>
        <v>0.09</v>
      </c>
    </row>
    <row r="65" spans="4:25" ht="17.25" customHeight="1" x14ac:dyDescent="0.25">
      <c r="D65" s="82" t="s">
        <v>26</v>
      </c>
      <c r="E65" s="82" t="s">
        <v>213</v>
      </c>
      <c r="F65" s="83" t="s">
        <v>85</v>
      </c>
      <c r="G65" s="84" t="s">
        <v>32</v>
      </c>
      <c r="H65" s="82">
        <v>-5</v>
      </c>
      <c r="I65" s="85" t="s">
        <v>58</v>
      </c>
      <c r="J65" s="85" t="s">
        <v>35</v>
      </c>
      <c r="K65" s="36">
        <f t="shared" si="0"/>
        <v>6.3333333333333325E-2</v>
      </c>
      <c r="L65" s="85" t="s">
        <v>88</v>
      </c>
      <c r="M65" s="86">
        <v>0.3</v>
      </c>
      <c r="N65" s="87">
        <f>N64</f>
        <v>0</v>
      </c>
      <c r="O65" s="88">
        <f t="shared" ref="O65:Y65" si="43">O64</f>
        <v>0</v>
      </c>
      <c r="P65" s="88">
        <f t="shared" si="43"/>
        <v>0</v>
      </c>
      <c r="Q65" s="88">
        <f t="shared" si="43"/>
        <v>7.0000000000000007E-2</v>
      </c>
      <c r="R65" s="88">
        <f t="shared" si="43"/>
        <v>7.0000000000000007E-2</v>
      </c>
      <c r="S65" s="88">
        <f t="shared" si="43"/>
        <v>0.08</v>
      </c>
      <c r="T65" s="88">
        <f t="shared" si="43"/>
        <v>0.08</v>
      </c>
      <c r="U65" s="88">
        <f t="shared" si="43"/>
        <v>0.1</v>
      </c>
      <c r="V65" s="88">
        <f t="shared" si="43"/>
        <v>0.1</v>
      </c>
      <c r="W65" s="88">
        <f t="shared" si="43"/>
        <v>0.09</v>
      </c>
      <c r="X65" s="88">
        <f t="shared" si="43"/>
        <v>0.08</v>
      </c>
      <c r="Y65" s="88">
        <f t="shared" si="43"/>
        <v>0.09</v>
      </c>
    </row>
    <row r="66" spans="4:25" ht="17.25" customHeight="1" x14ac:dyDescent="0.25">
      <c r="D66" s="82" t="s">
        <v>26</v>
      </c>
      <c r="E66" s="82" t="s">
        <v>213</v>
      </c>
      <c r="F66" s="83" t="s">
        <v>85</v>
      </c>
      <c r="G66" s="84" t="s">
        <v>32</v>
      </c>
      <c r="H66" s="82">
        <v>-5</v>
      </c>
      <c r="I66" s="85" t="s">
        <v>58</v>
      </c>
      <c r="J66" s="85" t="s">
        <v>35</v>
      </c>
      <c r="K66" s="36">
        <f t="shared" si="0"/>
        <v>0</v>
      </c>
      <c r="L66" s="85" t="s">
        <v>89</v>
      </c>
      <c r="M66" s="86">
        <v>3</v>
      </c>
      <c r="N66" s="87">
        <v>0</v>
      </c>
      <c r="O66" s="88">
        <v>0</v>
      </c>
      <c r="P66" s="88">
        <v>0</v>
      </c>
      <c r="Q66" s="88">
        <v>0</v>
      </c>
      <c r="R66" s="88">
        <v>0</v>
      </c>
      <c r="S66" s="88">
        <v>0</v>
      </c>
      <c r="T66" s="88">
        <v>0</v>
      </c>
      <c r="U66" s="88">
        <v>0</v>
      </c>
      <c r="V66" s="88">
        <v>0</v>
      </c>
      <c r="W66" s="88">
        <v>0</v>
      </c>
      <c r="X66" s="88">
        <v>0</v>
      </c>
      <c r="Y66" s="88">
        <v>0</v>
      </c>
    </row>
    <row r="67" spans="4:25" ht="17.25" customHeight="1" x14ac:dyDescent="0.25">
      <c r="D67" s="82" t="s">
        <v>26</v>
      </c>
      <c r="E67" s="82" t="s">
        <v>213</v>
      </c>
      <c r="F67" s="83" t="s">
        <v>85</v>
      </c>
      <c r="G67" s="84" t="s">
        <v>32</v>
      </c>
      <c r="H67" s="82">
        <v>-5</v>
      </c>
      <c r="I67" s="85" t="s">
        <v>58</v>
      </c>
      <c r="J67" s="85" t="s">
        <v>35</v>
      </c>
      <c r="K67" s="36">
        <f t="shared" si="0"/>
        <v>3.3333333333333335E-3</v>
      </c>
      <c r="L67" s="35" t="s">
        <v>90</v>
      </c>
      <c r="M67" s="37">
        <v>0.1</v>
      </c>
      <c r="N67" s="89">
        <f t="shared" ref="N67:S67" si="44">ROUND(20%*N64,2)</f>
        <v>0</v>
      </c>
      <c r="O67" s="90">
        <f t="shared" si="44"/>
        <v>0</v>
      </c>
      <c r="P67" s="90">
        <f t="shared" si="44"/>
        <v>0</v>
      </c>
      <c r="Q67" s="90">
        <f t="shared" si="44"/>
        <v>0.01</v>
      </c>
      <c r="R67" s="90">
        <f t="shared" si="44"/>
        <v>0.01</v>
      </c>
      <c r="S67" s="90">
        <f t="shared" si="44"/>
        <v>0.02</v>
      </c>
      <c r="T67" s="90">
        <v>0</v>
      </c>
      <c r="U67" s="90">
        <v>0</v>
      </c>
      <c r="V67" s="90">
        <v>0</v>
      </c>
      <c r="W67" s="90">
        <v>0</v>
      </c>
      <c r="X67" s="90">
        <v>0</v>
      </c>
      <c r="Y67" s="90">
        <v>0</v>
      </c>
    </row>
    <row r="68" spans="4:25" ht="17.25" customHeight="1" x14ac:dyDescent="0.25">
      <c r="D68" s="82" t="s">
        <v>26</v>
      </c>
      <c r="E68" s="82" t="s">
        <v>213</v>
      </c>
      <c r="F68" s="83" t="s">
        <v>85</v>
      </c>
      <c r="G68" s="84" t="s">
        <v>32</v>
      </c>
      <c r="H68" s="82">
        <v>-5</v>
      </c>
      <c r="I68" s="85" t="s">
        <v>58</v>
      </c>
      <c r="J68" s="85" t="s">
        <v>35</v>
      </c>
      <c r="K68" s="36">
        <f t="shared" si="0"/>
        <v>4.1666666666666666E-3</v>
      </c>
      <c r="L68" s="91" t="s">
        <v>54</v>
      </c>
      <c r="M68" s="92">
        <v>2.5</v>
      </c>
      <c r="N68" s="93">
        <v>0</v>
      </c>
      <c r="O68" s="46">
        <v>0</v>
      </c>
      <c r="P68" s="46">
        <v>0</v>
      </c>
      <c r="Q68" s="46">
        <v>0</v>
      </c>
      <c r="R68" s="94">
        <f>ROUND(AD40*R64,2)</f>
        <v>0</v>
      </c>
      <c r="S68" s="94">
        <f t="shared" ref="S68:W68" si="45">ROUND(AE40*S64,2)</f>
        <v>0</v>
      </c>
      <c r="T68" s="94">
        <f t="shared" si="45"/>
        <v>0.01</v>
      </c>
      <c r="U68" s="94">
        <f t="shared" si="45"/>
        <v>0.02</v>
      </c>
      <c r="V68" s="94">
        <f t="shared" si="45"/>
        <v>0.02</v>
      </c>
      <c r="W68" s="94">
        <f t="shared" si="45"/>
        <v>0</v>
      </c>
      <c r="X68" s="46">
        <v>0</v>
      </c>
      <c r="Y68" s="46">
        <v>0</v>
      </c>
    </row>
    <row r="69" spans="4:25" ht="17.25" customHeight="1" x14ac:dyDescent="0.25">
      <c r="D69" s="82" t="s">
        <v>26</v>
      </c>
      <c r="E69" s="82" t="s">
        <v>213</v>
      </c>
      <c r="F69" s="83" t="s">
        <v>85</v>
      </c>
      <c r="G69" s="84" t="s">
        <v>32</v>
      </c>
      <c r="H69" s="82">
        <v>-5</v>
      </c>
      <c r="I69" s="85" t="s">
        <v>58</v>
      </c>
      <c r="J69" s="85" t="s">
        <v>35</v>
      </c>
      <c r="K69" s="36">
        <f t="shared" si="0"/>
        <v>2.5000000000000001E-3</v>
      </c>
      <c r="L69" s="91" t="s">
        <v>55</v>
      </c>
      <c r="M69" s="92">
        <f>ROUND(0.5%*230,1)</f>
        <v>1.2</v>
      </c>
      <c r="N69" s="93">
        <f t="shared" ref="N69:Y69" si="46">SUM(N70:N71)</f>
        <v>0</v>
      </c>
      <c r="O69" s="46">
        <f t="shared" si="46"/>
        <v>0</v>
      </c>
      <c r="P69" s="46">
        <f t="shared" si="46"/>
        <v>0</v>
      </c>
      <c r="Q69" s="46">
        <f t="shared" si="46"/>
        <v>0</v>
      </c>
      <c r="R69" s="94">
        <f t="shared" si="46"/>
        <v>0</v>
      </c>
      <c r="S69" s="94">
        <f t="shared" si="46"/>
        <v>0</v>
      </c>
      <c r="T69" s="94">
        <f t="shared" si="46"/>
        <v>0.01</v>
      </c>
      <c r="U69" s="94">
        <f t="shared" si="46"/>
        <v>0.01</v>
      </c>
      <c r="V69" s="94">
        <f t="shared" si="46"/>
        <v>0.01</v>
      </c>
      <c r="W69" s="94">
        <f t="shared" ref="W69" si="47">SUM(W70:W71)</f>
        <v>0</v>
      </c>
      <c r="X69" s="46">
        <f t="shared" si="46"/>
        <v>0</v>
      </c>
      <c r="Y69" s="46">
        <f t="shared" si="46"/>
        <v>0</v>
      </c>
    </row>
    <row r="70" spans="4:25" ht="17.25" customHeight="1" x14ac:dyDescent="0.25">
      <c r="D70" s="82" t="s">
        <v>26</v>
      </c>
      <c r="E70" s="82" t="s">
        <v>213</v>
      </c>
      <c r="F70" s="83" t="s">
        <v>85</v>
      </c>
      <c r="G70" s="84" t="s">
        <v>32</v>
      </c>
      <c r="H70" s="82">
        <v>-5</v>
      </c>
      <c r="I70" s="85" t="s">
        <v>58</v>
      </c>
      <c r="J70" s="85" t="s">
        <v>35</v>
      </c>
      <c r="K70" s="36">
        <f t="shared" si="0"/>
        <v>0</v>
      </c>
      <c r="L70" s="91" t="s">
        <v>56</v>
      </c>
      <c r="M70" s="92">
        <v>0.1</v>
      </c>
      <c r="N70" s="93">
        <v>0</v>
      </c>
      <c r="O70" s="46">
        <v>0</v>
      </c>
      <c r="P70" s="46">
        <v>0</v>
      </c>
      <c r="Q70" s="46">
        <v>0</v>
      </c>
      <c r="R70" s="94">
        <v>0</v>
      </c>
      <c r="S70" s="94">
        <v>0</v>
      </c>
      <c r="T70" s="94">
        <v>0</v>
      </c>
      <c r="U70" s="94">
        <v>0</v>
      </c>
      <c r="V70" s="94">
        <v>0</v>
      </c>
      <c r="W70" s="94">
        <v>0</v>
      </c>
      <c r="X70" s="46">
        <v>0</v>
      </c>
      <c r="Y70" s="46">
        <v>0</v>
      </c>
    </row>
    <row r="71" spans="4:25" ht="17.25" customHeight="1" x14ac:dyDescent="0.25">
      <c r="D71" s="82" t="s">
        <v>26</v>
      </c>
      <c r="E71" s="82" t="s">
        <v>213</v>
      </c>
      <c r="F71" s="83" t="s">
        <v>85</v>
      </c>
      <c r="G71" s="84" t="s">
        <v>32</v>
      </c>
      <c r="H71" s="82">
        <v>-5</v>
      </c>
      <c r="I71" s="85" t="s">
        <v>58</v>
      </c>
      <c r="J71" s="85" t="s">
        <v>35</v>
      </c>
      <c r="K71" s="36">
        <f t="shared" si="0"/>
        <v>2.5000000000000001E-3</v>
      </c>
      <c r="L71" s="91" t="s">
        <v>51</v>
      </c>
      <c r="M71" s="92">
        <v>1.5</v>
      </c>
      <c r="N71" s="93">
        <f t="shared" ref="N71:Y71" si="48">ROUND(60%*N66,2)-N70</f>
        <v>0</v>
      </c>
      <c r="O71" s="46">
        <f t="shared" si="48"/>
        <v>0</v>
      </c>
      <c r="P71" s="46">
        <f t="shared" si="48"/>
        <v>0</v>
      </c>
      <c r="Q71" s="46">
        <f t="shared" si="48"/>
        <v>0</v>
      </c>
      <c r="R71" s="94">
        <f t="shared" ref="R71:V71" si="49">ROUND(60%*R68,2)-R70</f>
        <v>0</v>
      </c>
      <c r="S71" s="94">
        <f t="shared" si="49"/>
        <v>0</v>
      </c>
      <c r="T71" s="94">
        <f t="shared" si="49"/>
        <v>0.01</v>
      </c>
      <c r="U71" s="94">
        <f t="shared" si="49"/>
        <v>0.01</v>
      </c>
      <c r="V71" s="94">
        <f t="shared" si="49"/>
        <v>0.01</v>
      </c>
      <c r="W71" s="94">
        <f>ROUND(60%*W68,2)-W70</f>
        <v>0</v>
      </c>
      <c r="X71" s="46">
        <f t="shared" si="48"/>
        <v>0</v>
      </c>
      <c r="Y71" s="46">
        <f t="shared" si="48"/>
        <v>0</v>
      </c>
    </row>
    <row r="72" spans="4:25" ht="17.25" customHeight="1" x14ac:dyDescent="0.25">
      <c r="D72" s="23" t="s">
        <v>26</v>
      </c>
      <c r="E72" s="23" t="s">
        <v>213</v>
      </c>
      <c r="F72" s="24" t="s">
        <v>85</v>
      </c>
      <c r="G72" s="25" t="s">
        <v>32</v>
      </c>
      <c r="H72" s="23">
        <v>-5</v>
      </c>
      <c r="I72" s="26" t="s">
        <v>91</v>
      </c>
      <c r="J72" s="26" t="s">
        <v>34</v>
      </c>
      <c r="K72" s="27">
        <f t="shared" si="0"/>
        <v>0.60318577824232433</v>
      </c>
      <c r="L72" s="26" t="s">
        <v>28</v>
      </c>
      <c r="M72" s="72" t="s">
        <v>28</v>
      </c>
      <c r="N72" s="50">
        <f>1-N56-N64</f>
        <v>0.81854147865114091</v>
      </c>
      <c r="O72" s="51">
        <f t="shared" ref="O72:Y72" si="50">1-O56-O64</f>
        <v>0.72270819516089768</v>
      </c>
      <c r="P72" s="51">
        <f t="shared" si="50"/>
        <v>0.7055233448932694</v>
      </c>
      <c r="Q72" s="51">
        <f t="shared" si="50"/>
        <v>0.62478550768663466</v>
      </c>
      <c r="R72" s="51">
        <f t="shared" si="50"/>
        <v>0.61527692558480185</v>
      </c>
      <c r="S72" s="51">
        <f t="shared" si="50"/>
        <v>0.57668402438279276</v>
      </c>
      <c r="T72" s="51">
        <f t="shared" si="50"/>
        <v>0.56113531193382526</v>
      </c>
      <c r="U72" s="51">
        <f t="shared" si="50"/>
        <v>0.4901255026139798</v>
      </c>
      <c r="V72" s="51">
        <f t="shared" si="50"/>
        <v>0.48019460749158294</v>
      </c>
      <c r="W72" s="51">
        <f t="shared" si="50"/>
        <v>0.53353553084340855</v>
      </c>
      <c r="X72" s="51">
        <f t="shared" si="50"/>
        <v>0.56195962440773706</v>
      </c>
      <c r="Y72" s="51">
        <f t="shared" si="50"/>
        <v>0.54775928525782092</v>
      </c>
    </row>
    <row r="73" spans="4:25" ht="17.25" customHeight="1" x14ac:dyDescent="0.25">
      <c r="D73" s="32" t="s">
        <v>26</v>
      </c>
      <c r="E73" s="32" t="s">
        <v>213</v>
      </c>
      <c r="F73" s="33" t="s">
        <v>85</v>
      </c>
      <c r="G73" s="34" t="s">
        <v>32</v>
      </c>
      <c r="H73" s="32">
        <v>-5</v>
      </c>
      <c r="I73" s="35" t="s">
        <v>91</v>
      </c>
      <c r="J73" s="35" t="s">
        <v>35</v>
      </c>
      <c r="K73" s="36">
        <f t="shared" si="0"/>
        <v>0.60318577824232433</v>
      </c>
      <c r="L73" s="85" t="s">
        <v>88</v>
      </c>
      <c r="M73" s="86">
        <v>0.3</v>
      </c>
      <c r="N73" s="87">
        <f>N72</f>
        <v>0.81854147865114091</v>
      </c>
      <c r="O73" s="88">
        <f t="shared" ref="O73:Y73" si="51">O72</f>
        <v>0.72270819516089768</v>
      </c>
      <c r="P73" s="88">
        <f t="shared" si="51"/>
        <v>0.7055233448932694</v>
      </c>
      <c r="Q73" s="88">
        <f t="shared" si="51"/>
        <v>0.62478550768663466</v>
      </c>
      <c r="R73" s="88">
        <f t="shared" si="51"/>
        <v>0.61527692558480185</v>
      </c>
      <c r="S73" s="88">
        <f t="shared" si="51"/>
        <v>0.57668402438279276</v>
      </c>
      <c r="T73" s="88">
        <f t="shared" si="51"/>
        <v>0.56113531193382526</v>
      </c>
      <c r="U73" s="88">
        <f t="shared" si="51"/>
        <v>0.4901255026139798</v>
      </c>
      <c r="V73" s="88">
        <f t="shared" si="51"/>
        <v>0.48019460749158294</v>
      </c>
      <c r="W73" s="88">
        <f t="shared" si="51"/>
        <v>0.53353553084340855</v>
      </c>
      <c r="X73" s="88">
        <f t="shared" si="51"/>
        <v>0.56195962440773706</v>
      </c>
      <c r="Y73" s="88">
        <f t="shared" si="51"/>
        <v>0.54775928525782092</v>
      </c>
    </row>
    <row r="74" spans="4:25" ht="17.25" customHeight="1" x14ac:dyDescent="0.25">
      <c r="D74" s="32" t="s">
        <v>26</v>
      </c>
      <c r="E74" s="32" t="s">
        <v>213</v>
      </c>
      <c r="F74" s="33" t="s">
        <v>85</v>
      </c>
      <c r="G74" s="34" t="s">
        <v>32</v>
      </c>
      <c r="H74" s="32">
        <v>-5</v>
      </c>
      <c r="I74" s="35" t="s">
        <v>91</v>
      </c>
      <c r="J74" s="35" t="s">
        <v>35</v>
      </c>
      <c r="K74" s="36">
        <f t="shared" si="0"/>
        <v>0</v>
      </c>
      <c r="L74" s="85" t="s">
        <v>89</v>
      </c>
      <c r="M74" s="86">
        <v>3</v>
      </c>
      <c r="N74" s="87">
        <v>0</v>
      </c>
      <c r="O74" s="88">
        <v>0</v>
      </c>
      <c r="P74" s="88">
        <v>0</v>
      </c>
      <c r="Q74" s="88">
        <v>0</v>
      </c>
      <c r="R74" s="88">
        <v>0</v>
      </c>
      <c r="S74" s="88">
        <v>0</v>
      </c>
      <c r="T74" s="88">
        <v>0</v>
      </c>
      <c r="U74" s="88">
        <v>0</v>
      </c>
      <c r="V74" s="88">
        <v>0</v>
      </c>
      <c r="W74" s="88">
        <v>0</v>
      </c>
      <c r="X74" s="88">
        <v>0</v>
      </c>
      <c r="Y74" s="88">
        <v>0</v>
      </c>
    </row>
    <row r="75" spans="4:25" ht="17.25" customHeight="1" x14ac:dyDescent="0.25">
      <c r="D75" s="32" t="s">
        <v>26</v>
      </c>
      <c r="E75" s="32" t="s">
        <v>213</v>
      </c>
      <c r="F75" s="33" t="s">
        <v>85</v>
      </c>
      <c r="G75" s="34" t="s">
        <v>32</v>
      </c>
      <c r="H75" s="32">
        <v>-5</v>
      </c>
      <c r="I75" s="35" t="s">
        <v>91</v>
      </c>
      <c r="J75" s="35" t="s">
        <v>35</v>
      </c>
      <c r="K75" s="36">
        <f t="shared" si="0"/>
        <v>6.6666666666666666E-2</v>
      </c>
      <c r="L75" s="35" t="s">
        <v>90</v>
      </c>
      <c r="M75" s="37">
        <v>0.1</v>
      </c>
      <c r="N75" s="89">
        <f t="shared" ref="N75:S75" si="52">ROUND(20%*N72,2)</f>
        <v>0.16</v>
      </c>
      <c r="O75" s="90">
        <f t="shared" si="52"/>
        <v>0.14000000000000001</v>
      </c>
      <c r="P75" s="90">
        <f t="shared" si="52"/>
        <v>0.14000000000000001</v>
      </c>
      <c r="Q75" s="90">
        <f t="shared" si="52"/>
        <v>0.12</v>
      </c>
      <c r="R75" s="90">
        <f t="shared" si="52"/>
        <v>0.12</v>
      </c>
      <c r="S75" s="90">
        <f t="shared" si="52"/>
        <v>0.12</v>
      </c>
      <c r="T75" s="90">
        <v>0</v>
      </c>
      <c r="U75" s="90">
        <v>0</v>
      </c>
      <c r="V75" s="90">
        <v>0</v>
      </c>
      <c r="W75" s="90">
        <v>0</v>
      </c>
      <c r="X75" s="90">
        <v>0</v>
      </c>
      <c r="Y75" s="90">
        <v>0</v>
      </c>
    </row>
    <row r="76" spans="4:25" ht="17.25" customHeight="1" x14ac:dyDescent="0.25">
      <c r="D76" s="32" t="s">
        <v>26</v>
      </c>
      <c r="E76" s="32" t="s">
        <v>213</v>
      </c>
      <c r="F76" s="33" t="s">
        <v>85</v>
      </c>
      <c r="G76" s="34" t="s">
        <v>32</v>
      </c>
      <c r="H76" s="32">
        <v>-5</v>
      </c>
      <c r="I76" s="35" t="s">
        <v>91</v>
      </c>
      <c r="J76" s="35" t="s">
        <v>35</v>
      </c>
      <c r="K76" s="36">
        <f t="shared" si="0"/>
        <v>1.9166666666666669E-2</v>
      </c>
      <c r="L76" s="91" t="s">
        <v>54</v>
      </c>
      <c r="M76" s="92">
        <v>2.5</v>
      </c>
      <c r="N76" s="93">
        <v>0</v>
      </c>
      <c r="O76" s="46">
        <v>0</v>
      </c>
      <c r="P76" s="46">
        <v>0</v>
      </c>
      <c r="Q76" s="46">
        <v>0</v>
      </c>
      <c r="R76" s="94">
        <f>ROUND(AD40*R72,2)</f>
        <v>0</v>
      </c>
      <c r="S76" s="94">
        <f t="shared" ref="S76:W76" si="53">ROUND(AE40*S72,2)</f>
        <v>0</v>
      </c>
      <c r="T76" s="94">
        <f t="shared" si="53"/>
        <v>0.06</v>
      </c>
      <c r="U76" s="94">
        <f t="shared" si="53"/>
        <v>7.0000000000000007E-2</v>
      </c>
      <c r="V76" s="94">
        <f t="shared" si="53"/>
        <v>0.1</v>
      </c>
      <c r="W76" s="94">
        <f t="shared" si="53"/>
        <v>0</v>
      </c>
      <c r="X76" s="46">
        <v>0</v>
      </c>
      <c r="Y76" s="46">
        <v>0</v>
      </c>
    </row>
    <row r="77" spans="4:25" ht="17.25" customHeight="1" x14ac:dyDescent="0.25">
      <c r="D77" s="32" t="s">
        <v>26</v>
      </c>
      <c r="E77" s="32" t="s">
        <v>213</v>
      </c>
      <c r="F77" s="33" t="s">
        <v>85</v>
      </c>
      <c r="G77" s="34" t="s">
        <v>32</v>
      </c>
      <c r="H77" s="32">
        <v>-5</v>
      </c>
      <c r="I77" s="35" t="s">
        <v>91</v>
      </c>
      <c r="J77" s="35" t="s">
        <v>35</v>
      </c>
      <c r="K77" s="36">
        <f t="shared" si="0"/>
        <v>1.1666666666666667E-2</v>
      </c>
      <c r="L77" s="91" t="s">
        <v>55</v>
      </c>
      <c r="M77" s="92">
        <f>ROUND(0.5%*230,1)</f>
        <v>1.2</v>
      </c>
      <c r="N77" s="93">
        <f t="shared" ref="N77:Y77" si="54">SUM(N78:N79)</f>
        <v>0</v>
      </c>
      <c r="O77" s="46">
        <f t="shared" si="54"/>
        <v>0</v>
      </c>
      <c r="P77" s="46">
        <f t="shared" si="54"/>
        <v>0</v>
      </c>
      <c r="Q77" s="46">
        <f t="shared" si="54"/>
        <v>0</v>
      </c>
      <c r="R77" s="94">
        <f t="shared" si="54"/>
        <v>0</v>
      </c>
      <c r="S77" s="94">
        <f t="shared" si="54"/>
        <v>0</v>
      </c>
      <c r="T77" s="94">
        <f t="shared" si="54"/>
        <v>0.04</v>
      </c>
      <c r="U77" s="94">
        <f t="shared" si="54"/>
        <v>0.04</v>
      </c>
      <c r="V77" s="94">
        <f t="shared" si="54"/>
        <v>0.06</v>
      </c>
      <c r="W77" s="94">
        <f t="shared" ref="W77" si="55">SUM(W78:W79)</f>
        <v>0</v>
      </c>
      <c r="X77" s="46">
        <f t="shared" si="54"/>
        <v>0</v>
      </c>
      <c r="Y77" s="46">
        <f t="shared" si="54"/>
        <v>0</v>
      </c>
    </row>
    <row r="78" spans="4:25" ht="17.25" customHeight="1" x14ac:dyDescent="0.25">
      <c r="D78" s="32" t="s">
        <v>26</v>
      </c>
      <c r="E78" s="32" t="s">
        <v>213</v>
      </c>
      <c r="F78" s="33" t="s">
        <v>85</v>
      </c>
      <c r="G78" s="34" t="s">
        <v>32</v>
      </c>
      <c r="H78" s="32">
        <v>-5</v>
      </c>
      <c r="I78" s="35" t="s">
        <v>91</v>
      </c>
      <c r="J78" s="35" t="s">
        <v>35</v>
      </c>
      <c r="K78" s="36">
        <f t="shared" si="0"/>
        <v>0</v>
      </c>
      <c r="L78" s="91" t="s">
        <v>56</v>
      </c>
      <c r="M78" s="92">
        <v>0.1</v>
      </c>
      <c r="N78" s="93">
        <v>0</v>
      </c>
      <c r="O78" s="46">
        <v>0</v>
      </c>
      <c r="P78" s="46">
        <v>0</v>
      </c>
      <c r="Q78" s="46">
        <v>0</v>
      </c>
      <c r="R78" s="94">
        <v>0</v>
      </c>
      <c r="S78" s="94">
        <v>0</v>
      </c>
      <c r="T78" s="94">
        <v>0</v>
      </c>
      <c r="U78" s="94">
        <v>0</v>
      </c>
      <c r="V78" s="94">
        <v>0</v>
      </c>
      <c r="W78" s="94">
        <v>0</v>
      </c>
      <c r="X78" s="46">
        <v>0</v>
      </c>
      <c r="Y78" s="46">
        <v>0</v>
      </c>
    </row>
    <row r="79" spans="4:25" ht="17.25" customHeight="1" x14ac:dyDescent="0.25">
      <c r="D79" s="32" t="s">
        <v>26</v>
      </c>
      <c r="E79" s="32" t="s">
        <v>213</v>
      </c>
      <c r="F79" s="33" t="s">
        <v>85</v>
      </c>
      <c r="G79" s="34" t="s">
        <v>32</v>
      </c>
      <c r="H79" s="32">
        <v>-5</v>
      </c>
      <c r="I79" s="35" t="s">
        <v>91</v>
      </c>
      <c r="J79" s="35" t="s">
        <v>35</v>
      </c>
      <c r="K79" s="36">
        <f t="shared" si="0"/>
        <v>1.1666666666666667E-2</v>
      </c>
      <c r="L79" s="91" t="s">
        <v>51</v>
      </c>
      <c r="M79" s="92">
        <v>1.5</v>
      </c>
      <c r="N79" s="93">
        <f t="shared" ref="N79:Y79" si="56">ROUND(60%*N74,2)-N78</f>
        <v>0</v>
      </c>
      <c r="O79" s="46">
        <f t="shared" si="56"/>
        <v>0</v>
      </c>
      <c r="P79" s="46">
        <f t="shared" si="56"/>
        <v>0</v>
      </c>
      <c r="Q79" s="46">
        <f t="shared" si="56"/>
        <v>0</v>
      </c>
      <c r="R79" s="94">
        <f t="shared" ref="R79:V79" si="57">ROUND(60%*R76,2)-R78</f>
        <v>0</v>
      </c>
      <c r="S79" s="94">
        <f t="shared" si="57"/>
        <v>0</v>
      </c>
      <c r="T79" s="94">
        <f t="shared" si="57"/>
        <v>0.04</v>
      </c>
      <c r="U79" s="94">
        <f t="shared" si="57"/>
        <v>0.04</v>
      </c>
      <c r="V79" s="94">
        <f t="shared" si="57"/>
        <v>0.06</v>
      </c>
      <c r="W79" s="94">
        <f>ROUND(60%*W76,2)-W78</f>
        <v>0</v>
      </c>
      <c r="X79" s="46">
        <f t="shared" si="56"/>
        <v>0</v>
      </c>
      <c r="Y79" s="46">
        <f t="shared" si="56"/>
        <v>0</v>
      </c>
    </row>
    <row r="80" spans="4:25" x14ac:dyDescent="0.25">
      <c r="D80" s="23" t="s">
        <v>26</v>
      </c>
      <c r="E80" s="23" t="s">
        <v>213</v>
      </c>
      <c r="F80" s="24" t="s">
        <v>92</v>
      </c>
      <c r="G80" s="25" t="s">
        <v>32</v>
      </c>
      <c r="H80" s="23">
        <v>-1</v>
      </c>
      <c r="I80" s="26" t="s">
        <v>93</v>
      </c>
      <c r="J80" s="26" t="s">
        <v>34</v>
      </c>
      <c r="K80" s="27">
        <f t="shared" si="0"/>
        <v>0.17499999999999996</v>
      </c>
      <c r="L80" s="28" t="s">
        <v>28</v>
      </c>
      <c r="M80" s="29" t="s">
        <v>28</v>
      </c>
      <c r="N80" s="30">
        <v>0.15</v>
      </c>
      <c r="O80" s="31">
        <v>0.15</v>
      </c>
      <c r="P80" s="31">
        <v>0.15</v>
      </c>
      <c r="Q80" s="31">
        <v>0.2</v>
      </c>
      <c r="R80" s="31">
        <v>0.2</v>
      </c>
      <c r="S80" s="31">
        <v>0.2</v>
      </c>
      <c r="T80" s="31">
        <v>0.2</v>
      </c>
      <c r="U80" s="31">
        <v>0.2</v>
      </c>
      <c r="V80" s="31">
        <v>0.2</v>
      </c>
      <c r="W80" s="31">
        <v>0.15</v>
      </c>
      <c r="X80" s="31">
        <v>0.15</v>
      </c>
      <c r="Y80" s="31">
        <v>0.15</v>
      </c>
    </row>
    <row r="81" spans="4:41" x14ac:dyDescent="0.25">
      <c r="D81" s="95" t="s">
        <v>26</v>
      </c>
      <c r="E81" s="95" t="s">
        <v>213</v>
      </c>
      <c r="F81" s="96" t="s">
        <v>28</v>
      </c>
      <c r="G81" s="97" t="s">
        <v>94</v>
      </c>
      <c r="H81" s="95" t="s">
        <v>28</v>
      </c>
      <c r="I81" s="98" t="s">
        <v>28</v>
      </c>
      <c r="J81" s="98" t="s">
        <v>28</v>
      </c>
      <c r="K81" s="99" t="str">
        <f t="shared" si="0"/>
        <v>n/a</v>
      </c>
      <c r="L81" s="98" t="s">
        <v>28</v>
      </c>
      <c r="M81" s="100" t="s">
        <v>28</v>
      </c>
      <c r="N81" s="101" t="s">
        <v>28</v>
      </c>
      <c r="O81" s="99" t="s">
        <v>28</v>
      </c>
      <c r="P81" s="99" t="s">
        <v>28</v>
      </c>
      <c r="Q81" s="99" t="s">
        <v>28</v>
      </c>
      <c r="R81" s="99" t="s">
        <v>28</v>
      </c>
      <c r="S81" s="99" t="s">
        <v>28</v>
      </c>
      <c r="T81" s="99" t="s">
        <v>28</v>
      </c>
      <c r="U81" s="99" t="s">
        <v>28</v>
      </c>
      <c r="V81" s="99" t="s">
        <v>28</v>
      </c>
      <c r="W81" s="99" t="s">
        <v>28</v>
      </c>
      <c r="X81" s="99" t="s">
        <v>28</v>
      </c>
      <c r="Y81" s="99" t="s">
        <v>28</v>
      </c>
    </row>
    <row r="82" spans="4:41" x14ac:dyDescent="0.25">
      <c r="D82" s="102" t="s">
        <v>26</v>
      </c>
      <c r="E82" s="102" t="s">
        <v>213</v>
      </c>
      <c r="F82" s="103" t="s">
        <v>28</v>
      </c>
      <c r="G82" s="104" t="s">
        <v>95</v>
      </c>
      <c r="H82" s="102" t="s">
        <v>28</v>
      </c>
      <c r="I82" s="105" t="s">
        <v>28</v>
      </c>
      <c r="J82" s="105" t="s">
        <v>28</v>
      </c>
      <c r="K82" s="106" t="str">
        <f t="shared" si="0"/>
        <v>n/a</v>
      </c>
      <c r="L82" s="105" t="s">
        <v>28</v>
      </c>
      <c r="M82" s="107" t="s">
        <v>28</v>
      </c>
      <c r="N82" s="108" t="s">
        <v>28</v>
      </c>
      <c r="O82" s="106" t="s">
        <v>28</v>
      </c>
      <c r="P82" s="106" t="s">
        <v>28</v>
      </c>
      <c r="Q82" s="106" t="s">
        <v>28</v>
      </c>
      <c r="R82" s="106" t="s">
        <v>28</v>
      </c>
      <c r="S82" s="106" t="s">
        <v>28</v>
      </c>
      <c r="T82" s="106" t="s">
        <v>28</v>
      </c>
      <c r="U82" s="106" t="s">
        <v>28</v>
      </c>
      <c r="V82" s="106" t="s">
        <v>28</v>
      </c>
      <c r="W82" s="106" t="s">
        <v>28</v>
      </c>
      <c r="X82" s="106" t="s">
        <v>28</v>
      </c>
      <c r="Y82" s="106" t="s">
        <v>28</v>
      </c>
    </row>
    <row r="83" spans="4:41" ht="17.25" customHeight="1" x14ac:dyDescent="0.25">
      <c r="D83" s="23" t="s">
        <v>26</v>
      </c>
      <c r="E83" s="23" t="s">
        <v>213</v>
      </c>
      <c r="F83" s="24" t="s">
        <v>96</v>
      </c>
      <c r="G83" s="25" t="s">
        <v>97</v>
      </c>
      <c r="H83" s="23">
        <v>0</v>
      </c>
      <c r="I83" s="26" t="s">
        <v>98</v>
      </c>
      <c r="J83" s="26" t="s">
        <v>34</v>
      </c>
      <c r="K83" s="27">
        <f t="shared" si="0"/>
        <v>0.59166666666666667</v>
      </c>
      <c r="L83" s="28" t="s">
        <v>28</v>
      </c>
      <c r="M83" s="29" t="s">
        <v>28</v>
      </c>
      <c r="N83" s="30">
        <v>0.5</v>
      </c>
      <c r="O83" s="31">
        <v>0.5</v>
      </c>
      <c r="P83" s="31">
        <v>0.55000000000000004</v>
      </c>
      <c r="Q83" s="31">
        <v>0.65</v>
      </c>
      <c r="R83" s="31">
        <v>0.65</v>
      </c>
      <c r="S83" s="31">
        <v>0.65</v>
      </c>
      <c r="T83" s="31">
        <v>0.65</v>
      </c>
      <c r="U83" s="31">
        <v>0.65</v>
      </c>
      <c r="V83" s="31">
        <v>0.65</v>
      </c>
      <c r="W83" s="31">
        <v>0.6</v>
      </c>
      <c r="X83" s="31">
        <v>0.55000000000000004</v>
      </c>
      <c r="Y83" s="31">
        <v>0.5</v>
      </c>
    </row>
    <row r="84" spans="4:41" ht="17.25" customHeight="1" x14ac:dyDescent="0.25">
      <c r="D84" s="32" t="s">
        <v>26</v>
      </c>
      <c r="E84" s="32" t="s">
        <v>213</v>
      </c>
      <c r="F84" s="33" t="s">
        <v>96</v>
      </c>
      <c r="G84" s="34" t="s">
        <v>97</v>
      </c>
      <c r="H84" s="32">
        <v>0</v>
      </c>
      <c r="I84" s="35" t="s">
        <v>98</v>
      </c>
      <c r="J84" s="35" t="s">
        <v>35</v>
      </c>
      <c r="K84" s="36">
        <f t="shared" si="0"/>
        <v>0.59166666666666667</v>
      </c>
      <c r="L84" s="35" t="s">
        <v>99</v>
      </c>
      <c r="M84" s="37">
        <v>0.17299999999999999</v>
      </c>
      <c r="N84" s="44">
        <f>N83</f>
        <v>0.5</v>
      </c>
      <c r="O84" s="39">
        <f t="shared" ref="O84:Y84" si="58">O83</f>
        <v>0.5</v>
      </c>
      <c r="P84" s="39">
        <f t="shared" si="58"/>
        <v>0.55000000000000004</v>
      </c>
      <c r="Q84" s="39">
        <f t="shared" si="58"/>
        <v>0.65</v>
      </c>
      <c r="R84" s="39">
        <f t="shared" si="58"/>
        <v>0.65</v>
      </c>
      <c r="S84" s="39">
        <f t="shared" si="58"/>
        <v>0.65</v>
      </c>
      <c r="T84" s="39">
        <f t="shared" si="58"/>
        <v>0.65</v>
      </c>
      <c r="U84" s="39">
        <f t="shared" si="58"/>
        <v>0.65</v>
      </c>
      <c r="V84" s="39">
        <f t="shared" si="58"/>
        <v>0.65</v>
      </c>
      <c r="W84" s="39">
        <f t="shared" si="58"/>
        <v>0.6</v>
      </c>
      <c r="X84" s="39">
        <f t="shared" si="58"/>
        <v>0.55000000000000004</v>
      </c>
      <c r="Y84" s="39">
        <f t="shared" si="58"/>
        <v>0.5</v>
      </c>
    </row>
    <row r="85" spans="4:41" ht="17.25" customHeight="1" x14ac:dyDescent="0.25">
      <c r="D85" s="32" t="s">
        <v>26</v>
      </c>
      <c r="E85" s="32" t="s">
        <v>213</v>
      </c>
      <c r="F85" s="33" t="s">
        <v>96</v>
      </c>
      <c r="G85" s="34" t="s">
        <v>97</v>
      </c>
      <c r="H85" s="32">
        <v>0</v>
      </c>
      <c r="I85" s="35" t="s">
        <v>98</v>
      </c>
      <c r="J85" s="35" t="s">
        <v>35</v>
      </c>
      <c r="K85" s="36">
        <f t="shared" si="0"/>
        <v>0.59166666666666667</v>
      </c>
      <c r="L85" s="35" t="s">
        <v>100</v>
      </c>
      <c r="M85" s="109">
        <f>ROUNDUP(1098*1.05,0)</f>
        <v>1153</v>
      </c>
      <c r="N85" s="44">
        <f>N83</f>
        <v>0.5</v>
      </c>
      <c r="O85" s="39">
        <f t="shared" ref="O85:Y85" si="59">O83</f>
        <v>0.5</v>
      </c>
      <c r="P85" s="39">
        <f t="shared" si="59"/>
        <v>0.55000000000000004</v>
      </c>
      <c r="Q85" s="39">
        <f t="shared" si="59"/>
        <v>0.65</v>
      </c>
      <c r="R85" s="39">
        <f t="shared" si="59"/>
        <v>0.65</v>
      </c>
      <c r="S85" s="39">
        <f t="shared" si="59"/>
        <v>0.65</v>
      </c>
      <c r="T85" s="39">
        <f t="shared" si="59"/>
        <v>0.65</v>
      </c>
      <c r="U85" s="39">
        <f t="shared" si="59"/>
        <v>0.65</v>
      </c>
      <c r="V85" s="39">
        <f t="shared" si="59"/>
        <v>0.65</v>
      </c>
      <c r="W85" s="39">
        <f t="shared" si="59"/>
        <v>0.6</v>
      </c>
      <c r="X85" s="39">
        <f t="shared" si="59"/>
        <v>0.55000000000000004</v>
      </c>
      <c r="Y85" s="39">
        <f t="shared" si="59"/>
        <v>0.5</v>
      </c>
    </row>
    <row r="86" spans="4:41" ht="17.25" customHeight="1" x14ac:dyDescent="0.25">
      <c r="D86" s="32" t="s">
        <v>26</v>
      </c>
      <c r="E86" s="32" t="s">
        <v>213</v>
      </c>
      <c r="F86" s="33" t="s">
        <v>96</v>
      </c>
      <c r="G86" s="34" t="s">
        <v>97</v>
      </c>
      <c r="H86" s="32">
        <v>0</v>
      </c>
      <c r="I86" s="35" t="s">
        <v>98</v>
      </c>
      <c r="J86" s="35" t="s">
        <v>35</v>
      </c>
      <c r="K86" s="36">
        <f t="shared" si="0"/>
        <v>0.59166666666666667</v>
      </c>
      <c r="L86" s="35" t="s">
        <v>101</v>
      </c>
      <c r="M86" s="37">
        <v>0.04</v>
      </c>
      <c r="N86" s="44">
        <f>N83</f>
        <v>0.5</v>
      </c>
      <c r="O86" s="39">
        <f t="shared" ref="O86:Y86" si="60">O83</f>
        <v>0.5</v>
      </c>
      <c r="P86" s="39">
        <f t="shared" si="60"/>
        <v>0.55000000000000004</v>
      </c>
      <c r="Q86" s="39">
        <f t="shared" si="60"/>
        <v>0.65</v>
      </c>
      <c r="R86" s="39">
        <f t="shared" si="60"/>
        <v>0.65</v>
      </c>
      <c r="S86" s="39">
        <f t="shared" si="60"/>
        <v>0.65</v>
      </c>
      <c r="T86" s="39">
        <f t="shared" si="60"/>
        <v>0.65</v>
      </c>
      <c r="U86" s="39">
        <f t="shared" si="60"/>
        <v>0.65</v>
      </c>
      <c r="V86" s="39">
        <f t="shared" si="60"/>
        <v>0.65</v>
      </c>
      <c r="W86" s="39">
        <f t="shared" si="60"/>
        <v>0.6</v>
      </c>
      <c r="X86" s="39">
        <f t="shared" si="60"/>
        <v>0.55000000000000004</v>
      </c>
      <c r="Y86" s="39">
        <f t="shared" si="60"/>
        <v>0.5</v>
      </c>
      <c r="Z86" s="111"/>
    </row>
    <row r="87" spans="4:41" ht="17.25" customHeight="1" x14ac:dyDescent="0.25">
      <c r="D87" s="32" t="s">
        <v>26</v>
      </c>
      <c r="E87" s="32" t="s">
        <v>213</v>
      </c>
      <c r="F87" s="33" t="s">
        <v>96</v>
      </c>
      <c r="G87" s="34" t="s">
        <v>97</v>
      </c>
      <c r="H87" s="32">
        <v>0</v>
      </c>
      <c r="I87" s="35" t="s">
        <v>98</v>
      </c>
      <c r="J87" s="35" t="s">
        <v>35</v>
      </c>
      <c r="K87" s="36">
        <f t="shared" si="0"/>
        <v>0.59166666666666667</v>
      </c>
      <c r="L87" s="35" t="s">
        <v>102</v>
      </c>
      <c r="M87" s="37">
        <v>0.4</v>
      </c>
      <c r="N87" s="44">
        <f>N83</f>
        <v>0.5</v>
      </c>
      <c r="O87" s="39">
        <f t="shared" ref="O87:Y87" si="61">O83</f>
        <v>0.5</v>
      </c>
      <c r="P87" s="39">
        <f t="shared" si="61"/>
        <v>0.55000000000000004</v>
      </c>
      <c r="Q87" s="39">
        <f t="shared" si="61"/>
        <v>0.65</v>
      </c>
      <c r="R87" s="39">
        <f t="shared" si="61"/>
        <v>0.65</v>
      </c>
      <c r="S87" s="39">
        <f t="shared" si="61"/>
        <v>0.65</v>
      </c>
      <c r="T87" s="39">
        <f t="shared" si="61"/>
        <v>0.65</v>
      </c>
      <c r="U87" s="39">
        <f t="shared" si="61"/>
        <v>0.65</v>
      </c>
      <c r="V87" s="39">
        <f t="shared" si="61"/>
        <v>0.65</v>
      </c>
      <c r="W87" s="39">
        <f t="shared" si="61"/>
        <v>0.6</v>
      </c>
      <c r="X87" s="39">
        <f t="shared" si="61"/>
        <v>0.55000000000000004</v>
      </c>
      <c r="Y87" s="39">
        <f t="shared" si="61"/>
        <v>0.5</v>
      </c>
    </row>
    <row r="88" spans="4:41" ht="17.25" customHeight="1" x14ac:dyDescent="0.25">
      <c r="D88" s="23" t="s">
        <v>26</v>
      </c>
      <c r="E88" s="23" t="s">
        <v>213</v>
      </c>
      <c r="F88" s="24" t="s">
        <v>96</v>
      </c>
      <c r="G88" s="25" t="s">
        <v>97</v>
      </c>
      <c r="H88" s="23">
        <v>0</v>
      </c>
      <c r="I88" s="26" t="s">
        <v>103</v>
      </c>
      <c r="J88" s="26" t="s">
        <v>34</v>
      </c>
      <c r="K88" s="27">
        <f t="shared" si="0"/>
        <v>0.40833333333333338</v>
      </c>
      <c r="L88" s="28" t="s">
        <v>28</v>
      </c>
      <c r="M88" s="29" t="s">
        <v>28</v>
      </c>
      <c r="N88" s="42">
        <f>1-N83</f>
        <v>0.5</v>
      </c>
      <c r="O88" s="43">
        <f t="shared" ref="O88:Y88" si="62">1-O83</f>
        <v>0.5</v>
      </c>
      <c r="P88" s="43">
        <f t="shared" si="62"/>
        <v>0.44999999999999996</v>
      </c>
      <c r="Q88" s="43">
        <f t="shared" si="62"/>
        <v>0.35</v>
      </c>
      <c r="R88" s="43">
        <f t="shared" si="62"/>
        <v>0.35</v>
      </c>
      <c r="S88" s="43">
        <f t="shared" si="62"/>
        <v>0.35</v>
      </c>
      <c r="T88" s="43">
        <f t="shared" si="62"/>
        <v>0.35</v>
      </c>
      <c r="U88" s="43">
        <f t="shared" si="62"/>
        <v>0.35</v>
      </c>
      <c r="V88" s="43">
        <f t="shared" si="62"/>
        <v>0.35</v>
      </c>
      <c r="W88" s="43">
        <f t="shared" si="62"/>
        <v>0.4</v>
      </c>
      <c r="X88" s="43">
        <f t="shared" si="62"/>
        <v>0.44999999999999996</v>
      </c>
      <c r="Y88" s="43">
        <f t="shared" si="62"/>
        <v>0.5</v>
      </c>
    </row>
    <row r="89" spans="4:41" ht="17.25" customHeight="1" x14ac:dyDescent="0.25">
      <c r="D89" s="32" t="s">
        <v>26</v>
      </c>
      <c r="E89" s="32" t="s">
        <v>213</v>
      </c>
      <c r="F89" s="33" t="s">
        <v>96</v>
      </c>
      <c r="G89" s="34" t="s">
        <v>97</v>
      </c>
      <c r="H89" s="32">
        <v>0</v>
      </c>
      <c r="I89" s="35" t="s">
        <v>103</v>
      </c>
      <c r="J89" s="35" t="s">
        <v>35</v>
      </c>
      <c r="K89" s="36">
        <f t="shared" si="0"/>
        <v>0.40833333333333338</v>
      </c>
      <c r="L89" s="35" t="s">
        <v>99</v>
      </c>
      <c r="M89" s="37">
        <v>0.17299999999999999</v>
      </c>
      <c r="N89" s="44">
        <f>N88</f>
        <v>0.5</v>
      </c>
      <c r="O89" s="39">
        <f t="shared" ref="O89:Y89" si="63">O88</f>
        <v>0.5</v>
      </c>
      <c r="P89" s="39">
        <f t="shared" si="63"/>
        <v>0.44999999999999996</v>
      </c>
      <c r="Q89" s="39">
        <f t="shared" si="63"/>
        <v>0.35</v>
      </c>
      <c r="R89" s="39">
        <f t="shared" si="63"/>
        <v>0.35</v>
      </c>
      <c r="S89" s="39">
        <f t="shared" si="63"/>
        <v>0.35</v>
      </c>
      <c r="T89" s="39">
        <f t="shared" si="63"/>
        <v>0.35</v>
      </c>
      <c r="U89" s="39">
        <f t="shared" si="63"/>
        <v>0.35</v>
      </c>
      <c r="V89" s="39">
        <f t="shared" si="63"/>
        <v>0.35</v>
      </c>
      <c r="W89" s="39">
        <f t="shared" si="63"/>
        <v>0.4</v>
      </c>
      <c r="X89" s="39">
        <f t="shared" si="63"/>
        <v>0.44999999999999996</v>
      </c>
      <c r="Y89" s="39">
        <f t="shared" si="63"/>
        <v>0.5</v>
      </c>
    </row>
    <row r="90" spans="4:41" ht="17.25" customHeight="1" x14ac:dyDescent="0.25">
      <c r="D90" s="32" t="s">
        <v>26</v>
      </c>
      <c r="E90" s="32" t="s">
        <v>213</v>
      </c>
      <c r="F90" s="33" t="s">
        <v>96</v>
      </c>
      <c r="G90" s="34" t="s">
        <v>97</v>
      </c>
      <c r="H90" s="32">
        <v>0</v>
      </c>
      <c r="I90" s="35" t="s">
        <v>103</v>
      </c>
      <c r="J90" s="35" t="s">
        <v>35</v>
      </c>
      <c r="K90" s="36">
        <f t="shared" si="0"/>
        <v>0.40833333333333338</v>
      </c>
      <c r="L90" s="35" t="s">
        <v>100</v>
      </c>
      <c r="M90" s="109">
        <f>ROUNDUP(1098*1.05,0)</f>
        <v>1153</v>
      </c>
      <c r="N90" s="44">
        <f>N88</f>
        <v>0.5</v>
      </c>
      <c r="O90" s="39">
        <f t="shared" ref="O90:Y90" si="64">O88</f>
        <v>0.5</v>
      </c>
      <c r="P90" s="39">
        <f t="shared" si="64"/>
        <v>0.44999999999999996</v>
      </c>
      <c r="Q90" s="39">
        <f t="shared" si="64"/>
        <v>0.35</v>
      </c>
      <c r="R90" s="39">
        <f t="shared" si="64"/>
        <v>0.35</v>
      </c>
      <c r="S90" s="39">
        <f t="shared" si="64"/>
        <v>0.35</v>
      </c>
      <c r="T90" s="39">
        <f t="shared" si="64"/>
        <v>0.35</v>
      </c>
      <c r="U90" s="39">
        <f t="shared" si="64"/>
        <v>0.35</v>
      </c>
      <c r="V90" s="39">
        <f t="shared" si="64"/>
        <v>0.35</v>
      </c>
      <c r="W90" s="39">
        <f t="shared" si="64"/>
        <v>0.4</v>
      </c>
      <c r="X90" s="39">
        <f t="shared" si="64"/>
        <v>0.44999999999999996</v>
      </c>
      <c r="Y90" s="39">
        <f t="shared" si="64"/>
        <v>0.5</v>
      </c>
    </row>
    <row r="91" spans="4:41" ht="17.25" customHeight="1" x14ac:dyDescent="0.25">
      <c r="D91" s="32" t="s">
        <v>26</v>
      </c>
      <c r="E91" s="32" t="s">
        <v>213</v>
      </c>
      <c r="F91" s="33" t="s">
        <v>96</v>
      </c>
      <c r="G91" s="34" t="s">
        <v>97</v>
      </c>
      <c r="H91" s="32">
        <v>0</v>
      </c>
      <c r="I91" s="35" t="s">
        <v>103</v>
      </c>
      <c r="J91" s="35" t="s">
        <v>35</v>
      </c>
      <c r="K91" s="36">
        <f t="shared" si="0"/>
        <v>0.40833333333333338</v>
      </c>
      <c r="L91" s="35" t="s">
        <v>101</v>
      </c>
      <c r="M91" s="37">
        <v>0.04</v>
      </c>
      <c r="N91" s="44">
        <f>N88</f>
        <v>0.5</v>
      </c>
      <c r="O91" s="39">
        <f t="shared" ref="O91:Y91" si="65">O88</f>
        <v>0.5</v>
      </c>
      <c r="P91" s="39">
        <f t="shared" si="65"/>
        <v>0.44999999999999996</v>
      </c>
      <c r="Q91" s="39">
        <f t="shared" si="65"/>
        <v>0.35</v>
      </c>
      <c r="R91" s="39">
        <f t="shared" si="65"/>
        <v>0.35</v>
      </c>
      <c r="S91" s="39">
        <f t="shared" si="65"/>
        <v>0.35</v>
      </c>
      <c r="T91" s="39">
        <f t="shared" si="65"/>
        <v>0.35</v>
      </c>
      <c r="U91" s="39">
        <f t="shared" si="65"/>
        <v>0.35</v>
      </c>
      <c r="V91" s="39">
        <f t="shared" si="65"/>
        <v>0.35</v>
      </c>
      <c r="W91" s="39">
        <f t="shared" si="65"/>
        <v>0.4</v>
      </c>
      <c r="X91" s="39">
        <f t="shared" si="65"/>
        <v>0.44999999999999996</v>
      </c>
      <c r="Y91" s="39">
        <f t="shared" si="65"/>
        <v>0.5</v>
      </c>
    </row>
    <row r="92" spans="4:41" ht="17.25" customHeight="1" x14ac:dyDescent="0.25">
      <c r="D92" s="102" t="s">
        <v>26</v>
      </c>
      <c r="E92" s="102" t="s">
        <v>213</v>
      </c>
      <c r="F92" s="103" t="s">
        <v>28</v>
      </c>
      <c r="G92" s="104" t="s">
        <v>104</v>
      </c>
      <c r="H92" s="102" t="s">
        <v>28</v>
      </c>
      <c r="I92" s="105" t="s">
        <v>28</v>
      </c>
      <c r="J92" s="105" t="s">
        <v>28</v>
      </c>
      <c r="K92" s="106" t="str">
        <f t="shared" si="0"/>
        <v>n/a</v>
      </c>
      <c r="L92" s="105" t="s">
        <v>28</v>
      </c>
      <c r="M92" s="107" t="s">
        <v>28</v>
      </c>
      <c r="N92" s="108" t="s">
        <v>28</v>
      </c>
      <c r="O92" s="106" t="s">
        <v>28</v>
      </c>
      <c r="P92" s="106" t="s">
        <v>28</v>
      </c>
      <c r="Q92" s="106" t="s">
        <v>28</v>
      </c>
      <c r="R92" s="106" t="s">
        <v>28</v>
      </c>
      <c r="S92" s="106" t="s">
        <v>28</v>
      </c>
      <c r="T92" s="106" t="s">
        <v>28</v>
      </c>
      <c r="U92" s="106" t="s">
        <v>28</v>
      </c>
      <c r="V92" s="106" t="s">
        <v>28</v>
      </c>
      <c r="W92" s="106" t="s">
        <v>28</v>
      </c>
      <c r="X92" s="106" t="s">
        <v>28</v>
      </c>
      <c r="Y92" s="106" t="s">
        <v>28</v>
      </c>
    </row>
    <row r="93" spans="4:41" ht="17.25" customHeight="1" x14ac:dyDescent="0.25">
      <c r="D93" s="23" t="s">
        <v>26</v>
      </c>
      <c r="E93" s="23" t="s">
        <v>213</v>
      </c>
      <c r="F93" s="24" t="s">
        <v>105</v>
      </c>
      <c r="G93" s="25" t="s">
        <v>97</v>
      </c>
      <c r="H93" s="23">
        <v>0</v>
      </c>
      <c r="I93" s="26" t="s">
        <v>106</v>
      </c>
      <c r="J93" s="26" t="s">
        <v>34</v>
      </c>
      <c r="K93" s="27">
        <f t="shared" si="0"/>
        <v>1</v>
      </c>
      <c r="L93" s="28" t="s">
        <v>28</v>
      </c>
      <c r="M93" s="29" t="s">
        <v>28</v>
      </c>
      <c r="N93" s="30">
        <v>1</v>
      </c>
      <c r="O93" s="31">
        <v>1</v>
      </c>
      <c r="P93" s="31">
        <v>1</v>
      </c>
      <c r="Q93" s="31">
        <v>1</v>
      </c>
      <c r="R93" s="31">
        <v>1</v>
      </c>
      <c r="S93" s="31">
        <v>1</v>
      </c>
      <c r="T93" s="31">
        <v>1</v>
      </c>
      <c r="U93" s="31">
        <v>1</v>
      </c>
      <c r="V93" s="31">
        <v>1</v>
      </c>
      <c r="W93" s="31">
        <v>1</v>
      </c>
      <c r="X93" s="31">
        <v>1</v>
      </c>
      <c r="Y93" s="31">
        <v>1</v>
      </c>
    </row>
    <row r="94" spans="4:41" ht="17.25" customHeight="1" x14ac:dyDescent="0.25">
      <c r="D94" s="23" t="s">
        <v>26</v>
      </c>
      <c r="E94" s="23" t="s">
        <v>213</v>
      </c>
      <c r="F94" s="24" t="s">
        <v>107</v>
      </c>
      <c r="G94" s="25" t="s">
        <v>97</v>
      </c>
      <c r="H94" s="23">
        <v>0</v>
      </c>
      <c r="I94" s="26" t="s">
        <v>108</v>
      </c>
      <c r="J94" s="26" t="s">
        <v>34</v>
      </c>
      <c r="K94" s="27">
        <f t="shared" si="0"/>
        <v>1</v>
      </c>
      <c r="L94" s="26" t="s">
        <v>28</v>
      </c>
      <c r="M94" s="72" t="s">
        <v>28</v>
      </c>
      <c r="N94" s="30">
        <v>1</v>
      </c>
      <c r="O94" s="31">
        <v>1</v>
      </c>
      <c r="P94" s="31">
        <v>1</v>
      </c>
      <c r="Q94" s="31">
        <v>1</v>
      </c>
      <c r="R94" s="31">
        <v>1</v>
      </c>
      <c r="S94" s="31">
        <v>1</v>
      </c>
      <c r="T94" s="31">
        <v>1</v>
      </c>
      <c r="U94" s="31">
        <v>1</v>
      </c>
      <c r="V94" s="31">
        <v>1</v>
      </c>
      <c r="W94" s="31">
        <v>1</v>
      </c>
      <c r="X94" s="31">
        <v>1</v>
      </c>
      <c r="Y94" s="31">
        <v>1</v>
      </c>
      <c r="AA94" s="56"/>
      <c r="AB94" s="56"/>
      <c r="AC94" s="56"/>
      <c r="AD94" s="56"/>
      <c r="AE94" s="56"/>
      <c r="AF94" s="56"/>
      <c r="AG94" s="56"/>
      <c r="AH94" s="56"/>
      <c r="AI94" s="56"/>
      <c r="AJ94" s="56"/>
      <c r="AK94" s="56"/>
      <c r="AL94" s="56"/>
      <c r="AM94" s="56"/>
      <c r="AN94" s="56"/>
      <c r="AO94" s="56"/>
    </row>
    <row r="95" spans="4:41" ht="17.25" customHeight="1" x14ac:dyDescent="0.25">
      <c r="D95" s="23" t="s">
        <v>26</v>
      </c>
      <c r="E95" s="23" t="s">
        <v>213</v>
      </c>
      <c r="F95" s="24" t="s">
        <v>109</v>
      </c>
      <c r="G95" s="25" t="s">
        <v>97</v>
      </c>
      <c r="H95" s="23">
        <v>1</v>
      </c>
      <c r="I95" s="26" t="s">
        <v>110</v>
      </c>
      <c r="J95" s="26" t="s">
        <v>34</v>
      </c>
      <c r="K95" s="27">
        <f t="shared" si="0"/>
        <v>1.9783333333333335</v>
      </c>
      <c r="L95" s="28" t="s">
        <v>28</v>
      </c>
      <c r="M95" s="29" t="s">
        <v>28</v>
      </c>
      <c r="N95" s="30">
        <f>IFERROR((2.2-N83)/$N$83*N83,220%)</f>
        <v>1.7000000000000002</v>
      </c>
      <c r="O95" s="31">
        <f>IFERROR((2.2-O83)/$N$83*O83,220%)</f>
        <v>1.7000000000000002</v>
      </c>
      <c r="P95" s="31">
        <f>IFERROR((2.2-P83)/$N$83*P83,220%)</f>
        <v>1.8150000000000004</v>
      </c>
      <c r="Q95" s="31">
        <f>IFERROR((2.2-Q83)/$N$83*Q83,220%)</f>
        <v>2.0150000000000006</v>
      </c>
      <c r="R95" s="31">
        <f>IFERROR((2.2-R83)/$N$83*R83,220%)+5%</f>
        <v>2.0650000000000004</v>
      </c>
      <c r="S95" s="31">
        <f>IFERROR((2.2-S83)/$N$83*S83,220%)+10%</f>
        <v>2.1150000000000007</v>
      </c>
      <c r="T95" s="31">
        <f>IFERROR((2.2-T83)/$N$83*T83,220%)+15%</f>
        <v>2.1650000000000005</v>
      </c>
      <c r="U95" s="31">
        <f>IFERROR((2.2-U83)/$N$83*U83,220%)+20%</f>
        <v>2.2150000000000007</v>
      </c>
      <c r="V95" s="31">
        <f>IFERROR((2.2-V83)/$N$83*V83,220%)+25%</f>
        <v>2.2650000000000006</v>
      </c>
      <c r="W95" s="31">
        <f>IFERROR((2.2-W83)/$N$83*W83,220%)+15%</f>
        <v>2.0699999999999998</v>
      </c>
      <c r="X95" s="31">
        <f>IFERROR((2.2-X83)/$N$83*X83,220%)+10%</f>
        <v>1.9150000000000005</v>
      </c>
      <c r="Y95" s="31">
        <f>IFERROR((2.2-Y83)/$N$83*Y83,220%)</f>
        <v>1.7000000000000002</v>
      </c>
    </row>
    <row r="96" spans="4:41" ht="17.25" customHeight="1" x14ac:dyDescent="0.25">
      <c r="D96" s="32" t="s">
        <v>26</v>
      </c>
      <c r="E96" s="32" t="s">
        <v>213</v>
      </c>
      <c r="F96" s="33" t="s">
        <v>109</v>
      </c>
      <c r="G96" s="34" t="s">
        <v>97</v>
      </c>
      <c r="H96" s="32">
        <v>1</v>
      </c>
      <c r="I96" s="35" t="s">
        <v>110</v>
      </c>
      <c r="J96" s="35" t="s">
        <v>35</v>
      </c>
      <c r="K96" s="36">
        <f t="shared" si="0"/>
        <v>1.3183333333333334</v>
      </c>
      <c r="L96" s="35" t="s">
        <v>102</v>
      </c>
      <c r="M96" s="37">
        <v>0.4</v>
      </c>
      <c r="N96" s="44">
        <f>ROUND(N95*2/3,2)</f>
        <v>1.1299999999999999</v>
      </c>
      <c r="O96" s="39">
        <f t="shared" ref="O96:Y96" si="66">ROUND(O95*2/3,2)</f>
        <v>1.1299999999999999</v>
      </c>
      <c r="P96" s="39">
        <f t="shared" si="66"/>
        <v>1.21</v>
      </c>
      <c r="Q96" s="39">
        <f t="shared" si="66"/>
        <v>1.34</v>
      </c>
      <c r="R96" s="39">
        <f t="shared" si="66"/>
        <v>1.38</v>
      </c>
      <c r="S96" s="39">
        <f t="shared" si="66"/>
        <v>1.41</v>
      </c>
      <c r="T96" s="39">
        <f t="shared" si="66"/>
        <v>1.44</v>
      </c>
      <c r="U96" s="39">
        <f t="shared" si="66"/>
        <v>1.48</v>
      </c>
      <c r="V96" s="39">
        <f t="shared" si="66"/>
        <v>1.51</v>
      </c>
      <c r="W96" s="39">
        <f t="shared" si="66"/>
        <v>1.38</v>
      </c>
      <c r="X96" s="39">
        <f t="shared" si="66"/>
        <v>1.28</v>
      </c>
      <c r="Y96" s="39">
        <f t="shared" si="66"/>
        <v>1.1299999999999999</v>
      </c>
    </row>
    <row r="97" spans="4:25" x14ac:dyDescent="0.25">
      <c r="D97" s="23" t="s">
        <v>26</v>
      </c>
      <c r="E97" s="23" t="s">
        <v>213</v>
      </c>
      <c r="F97" s="24" t="s">
        <v>111</v>
      </c>
      <c r="G97" s="25" t="s">
        <v>97</v>
      </c>
      <c r="H97" s="23">
        <v>10</v>
      </c>
      <c r="I97" s="26" t="s">
        <v>112</v>
      </c>
      <c r="J97" s="26" t="s">
        <v>34</v>
      </c>
      <c r="K97" s="27">
        <f t="shared" si="0"/>
        <v>0.90083333333333337</v>
      </c>
      <c r="L97" s="28" t="s">
        <v>28</v>
      </c>
      <c r="M97" s="29" t="s">
        <v>28</v>
      </c>
      <c r="N97" s="42">
        <f>1-SUM(N59,N67,N75)</f>
        <v>0.8</v>
      </c>
      <c r="O97" s="43">
        <f t="shared" ref="O97:Y97" si="67">1-SUM(O59,O67,O75)</f>
        <v>0.8</v>
      </c>
      <c r="P97" s="43">
        <f t="shared" si="67"/>
        <v>0.8</v>
      </c>
      <c r="Q97" s="43">
        <f t="shared" si="67"/>
        <v>0.81</v>
      </c>
      <c r="R97" s="43">
        <f t="shared" si="67"/>
        <v>0.81</v>
      </c>
      <c r="S97" s="43">
        <f t="shared" si="67"/>
        <v>0.79</v>
      </c>
      <c r="T97" s="43">
        <f t="shared" si="67"/>
        <v>1</v>
      </c>
      <c r="U97" s="43">
        <f t="shared" si="67"/>
        <v>1</v>
      </c>
      <c r="V97" s="43">
        <f t="shared" si="67"/>
        <v>1</v>
      </c>
      <c r="W97" s="43">
        <f t="shared" si="67"/>
        <v>1</v>
      </c>
      <c r="X97" s="43">
        <f t="shared" si="67"/>
        <v>1</v>
      </c>
      <c r="Y97" s="43">
        <f t="shared" si="67"/>
        <v>1</v>
      </c>
    </row>
    <row r="98" spans="4:25" ht="16.5" customHeight="1" x14ac:dyDescent="0.25">
      <c r="D98" s="32" t="s">
        <v>26</v>
      </c>
      <c r="E98" s="32" t="s">
        <v>213</v>
      </c>
      <c r="F98" s="33" t="s">
        <v>111</v>
      </c>
      <c r="G98" s="34" t="s">
        <v>97</v>
      </c>
      <c r="H98" s="32">
        <v>10</v>
      </c>
      <c r="I98" s="35" t="s">
        <v>112</v>
      </c>
      <c r="J98" s="35" t="s">
        <v>35</v>
      </c>
      <c r="K98" s="36">
        <f t="shared" si="0"/>
        <v>4.5166666666666662E-3</v>
      </c>
      <c r="L98" s="35" t="s">
        <v>36</v>
      </c>
      <c r="M98" s="37">
        <f>10*(5*6)/10^3</f>
        <v>0.3</v>
      </c>
      <c r="N98" s="38">
        <f>ROUND(0.5%*N97,4)</f>
        <v>4.0000000000000001E-3</v>
      </c>
      <c r="O98" s="39">
        <f t="shared" ref="O98:Y98" si="68">ROUND(0.5%*O97,4)</f>
        <v>4.0000000000000001E-3</v>
      </c>
      <c r="P98" s="39">
        <f t="shared" si="68"/>
        <v>4.0000000000000001E-3</v>
      </c>
      <c r="Q98" s="39">
        <f t="shared" si="68"/>
        <v>4.1000000000000003E-3</v>
      </c>
      <c r="R98" s="39">
        <f t="shared" si="68"/>
        <v>4.1000000000000003E-3</v>
      </c>
      <c r="S98" s="39">
        <f t="shared" si="68"/>
        <v>4.0000000000000001E-3</v>
      </c>
      <c r="T98" s="39">
        <f t="shared" si="68"/>
        <v>5.0000000000000001E-3</v>
      </c>
      <c r="U98" s="39">
        <f t="shared" si="68"/>
        <v>5.0000000000000001E-3</v>
      </c>
      <c r="V98" s="39">
        <f t="shared" si="68"/>
        <v>5.0000000000000001E-3</v>
      </c>
      <c r="W98" s="39">
        <f t="shared" si="68"/>
        <v>5.0000000000000001E-3</v>
      </c>
      <c r="X98" s="39">
        <f t="shared" si="68"/>
        <v>5.0000000000000001E-3</v>
      </c>
      <c r="Y98" s="39">
        <f t="shared" si="68"/>
        <v>5.0000000000000001E-3</v>
      </c>
    </row>
    <row r="99" spans="4:25" ht="16.5" customHeight="1" x14ac:dyDescent="0.25">
      <c r="D99" s="32" t="s">
        <v>26</v>
      </c>
      <c r="E99" s="32" t="s">
        <v>213</v>
      </c>
      <c r="F99" s="33" t="s">
        <v>111</v>
      </c>
      <c r="G99" s="34" t="s">
        <v>97</v>
      </c>
      <c r="H99" s="32">
        <v>10</v>
      </c>
      <c r="I99" s="35" t="s">
        <v>112</v>
      </c>
      <c r="J99" s="35" t="s">
        <v>35</v>
      </c>
      <c r="K99" s="36">
        <f t="shared" si="0"/>
        <v>0.56083333333333341</v>
      </c>
      <c r="L99" s="35" t="s">
        <v>37</v>
      </c>
      <c r="M99" s="37">
        <v>4.5</v>
      </c>
      <c r="N99" s="40">
        <f>ROUND($N$42*N97,2)</f>
        <v>0.16</v>
      </c>
      <c r="O99" s="41">
        <f>ROUND($O$42*O97,2)</f>
        <v>0.24</v>
      </c>
      <c r="P99" s="41">
        <f>ROUND($P$42*P97,2)</f>
        <v>0.32</v>
      </c>
      <c r="Q99" s="41">
        <f>ROUND($Q$42*Q97,2)</f>
        <v>0.41</v>
      </c>
      <c r="R99" s="41">
        <f>ROUND($R$42*R97,2)</f>
        <v>0.56999999999999995</v>
      </c>
      <c r="S99" s="41">
        <f>ROUND($S$42*S97,2)</f>
        <v>0.63</v>
      </c>
      <c r="T99" s="41">
        <f>ROUND($T$42*T97,2)</f>
        <v>0.9</v>
      </c>
      <c r="U99" s="41">
        <f>ROUND($U$42*U97,2)</f>
        <v>0.9</v>
      </c>
      <c r="V99" s="41">
        <f>ROUND($V$42*V97,2)</f>
        <v>0.9</v>
      </c>
      <c r="W99" s="41">
        <f>ROUND($W$42*W97,2)</f>
        <v>0.7</v>
      </c>
      <c r="X99" s="41">
        <f>ROUND($X$42*X97,2)</f>
        <v>0.6</v>
      </c>
      <c r="Y99" s="41">
        <f>ROUND($Y$42*Y97,2)</f>
        <v>0.4</v>
      </c>
    </row>
    <row r="100" spans="4:25" ht="17.25" customHeight="1" x14ac:dyDescent="0.25">
      <c r="D100" s="32" t="s">
        <v>26</v>
      </c>
      <c r="E100" s="32" t="s">
        <v>213</v>
      </c>
      <c r="F100" s="33" t="s">
        <v>111</v>
      </c>
      <c r="G100" s="34" t="s">
        <v>97</v>
      </c>
      <c r="H100" s="32">
        <v>10</v>
      </c>
      <c r="I100" s="35" t="s">
        <v>112</v>
      </c>
      <c r="J100" s="35" t="s">
        <v>35</v>
      </c>
      <c r="K100" s="36">
        <f t="shared" si="0"/>
        <v>0.33548333333333336</v>
      </c>
      <c r="L100" s="35" t="s">
        <v>38</v>
      </c>
      <c r="M100" s="37">
        <v>4.5</v>
      </c>
      <c r="N100" s="40">
        <f>N97-SUM(N98:N99)</f>
        <v>0.63600000000000001</v>
      </c>
      <c r="O100" s="41">
        <f t="shared" ref="O100" si="69">O97-SUM(O98:O99)</f>
        <v>0.55600000000000005</v>
      </c>
      <c r="P100" s="41">
        <f t="shared" ref="P100:Y100" si="70">P97-SUM(P98:P99)</f>
        <v>0.47600000000000003</v>
      </c>
      <c r="Q100" s="41">
        <f t="shared" si="70"/>
        <v>0.39590000000000009</v>
      </c>
      <c r="R100" s="41">
        <f t="shared" si="70"/>
        <v>0.23590000000000011</v>
      </c>
      <c r="S100" s="41">
        <f t="shared" si="70"/>
        <v>0.15600000000000003</v>
      </c>
      <c r="T100" s="41">
        <f t="shared" si="70"/>
        <v>9.4999999999999973E-2</v>
      </c>
      <c r="U100" s="41">
        <f t="shared" si="70"/>
        <v>9.4999999999999973E-2</v>
      </c>
      <c r="V100" s="41">
        <f t="shared" si="70"/>
        <v>9.4999999999999973E-2</v>
      </c>
      <c r="W100" s="41">
        <f t="shared" si="70"/>
        <v>0.29500000000000004</v>
      </c>
      <c r="X100" s="41">
        <f t="shared" si="70"/>
        <v>0.39500000000000002</v>
      </c>
      <c r="Y100" s="41">
        <f t="shared" si="70"/>
        <v>0.59499999999999997</v>
      </c>
    </row>
    <row r="101" spans="4:25" ht="16.5" customHeight="1" x14ac:dyDescent="0.25">
      <c r="D101" s="23" t="s">
        <v>26</v>
      </c>
      <c r="E101" s="23" t="s">
        <v>213</v>
      </c>
      <c r="F101" s="24" t="s">
        <v>113</v>
      </c>
      <c r="G101" s="25" t="s">
        <v>97</v>
      </c>
      <c r="H101" s="23">
        <v>25</v>
      </c>
      <c r="I101" s="26" t="s">
        <v>114</v>
      </c>
      <c r="J101" s="26" t="s">
        <v>34</v>
      </c>
      <c r="K101" s="27">
        <f t="shared" si="0"/>
        <v>0.27083333333333337</v>
      </c>
      <c r="L101" s="28" t="s">
        <v>28</v>
      </c>
      <c r="M101" s="29" t="s">
        <v>28</v>
      </c>
      <c r="N101" s="30">
        <v>0.2</v>
      </c>
      <c r="O101" s="31">
        <v>0.2</v>
      </c>
      <c r="P101" s="31">
        <v>0.25</v>
      </c>
      <c r="Q101" s="31">
        <v>0.3</v>
      </c>
      <c r="R101" s="31">
        <v>0.3</v>
      </c>
      <c r="S101" s="31">
        <v>0.3</v>
      </c>
      <c r="T101" s="31">
        <v>0.35</v>
      </c>
      <c r="U101" s="31">
        <v>0.35</v>
      </c>
      <c r="V101" s="31">
        <v>0.35</v>
      </c>
      <c r="W101" s="31">
        <v>0.25</v>
      </c>
      <c r="X101" s="31">
        <v>0.2</v>
      </c>
      <c r="Y101" s="31">
        <v>0.2</v>
      </c>
    </row>
    <row r="102" spans="4:25" ht="16.5" customHeight="1" x14ac:dyDescent="0.25">
      <c r="D102" s="32" t="s">
        <v>26</v>
      </c>
      <c r="E102" s="32" t="s">
        <v>213</v>
      </c>
      <c r="F102" s="33" t="s">
        <v>113</v>
      </c>
      <c r="G102" s="34" t="s">
        <v>97</v>
      </c>
      <c r="H102" s="32">
        <v>25</v>
      </c>
      <c r="I102" s="35" t="s">
        <v>114</v>
      </c>
      <c r="J102" s="35" t="s">
        <v>35</v>
      </c>
      <c r="K102" s="36">
        <f t="shared" si="0"/>
        <v>0.27083333333333337</v>
      </c>
      <c r="L102" s="35" t="s">
        <v>99</v>
      </c>
      <c r="M102" s="37">
        <v>0.17299999999999999</v>
      </c>
      <c r="N102" s="44">
        <f>N101</f>
        <v>0.2</v>
      </c>
      <c r="O102" s="39">
        <f t="shared" ref="O102:Y102" si="71">O101</f>
        <v>0.2</v>
      </c>
      <c r="P102" s="39">
        <f t="shared" si="71"/>
        <v>0.25</v>
      </c>
      <c r="Q102" s="39">
        <f t="shared" si="71"/>
        <v>0.3</v>
      </c>
      <c r="R102" s="39">
        <f t="shared" si="71"/>
        <v>0.3</v>
      </c>
      <c r="S102" s="39">
        <f t="shared" si="71"/>
        <v>0.3</v>
      </c>
      <c r="T102" s="39">
        <f t="shared" si="71"/>
        <v>0.35</v>
      </c>
      <c r="U102" s="39">
        <f t="shared" si="71"/>
        <v>0.35</v>
      </c>
      <c r="V102" s="39">
        <f t="shared" si="71"/>
        <v>0.35</v>
      </c>
      <c r="W102" s="39">
        <f t="shared" si="71"/>
        <v>0.25</v>
      </c>
      <c r="X102" s="39">
        <f t="shared" si="71"/>
        <v>0.2</v>
      </c>
      <c r="Y102" s="39">
        <f t="shared" si="71"/>
        <v>0.2</v>
      </c>
    </row>
    <row r="103" spans="4:25" ht="17.25" customHeight="1" x14ac:dyDescent="0.25">
      <c r="D103" s="32" t="s">
        <v>26</v>
      </c>
      <c r="E103" s="32" t="s">
        <v>213</v>
      </c>
      <c r="F103" s="33" t="s">
        <v>113</v>
      </c>
      <c r="G103" s="34" t="s">
        <v>97</v>
      </c>
      <c r="H103" s="32">
        <v>25</v>
      </c>
      <c r="I103" s="35" t="s">
        <v>114</v>
      </c>
      <c r="J103" s="35" t="s">
        <v>35</v>
      </c>
      <c r="K103" s="36">
        <f t="shared" si="0"/>
        <v>0.27083333333333337</v>
      </c>
      <c r="L103" s="35" t="s">
        <v>100</v>
      </c>
      <c r="M103" s="112">
        <f>ROUNDUP((1230-M85)/K103,0)</f>
        <v>285</v>
      </c>
      <c r="N103" s="44">
        <f>N101</f>
        <v>0.2</v>
      </c>
      <c r="O103" s="39">
        <f t="shared" ref="O103:Y103" si="72">O101</f>
        <v>0.2</v>
      </c>
      <c r="P103" s="39">
        <f t="shared" si="72"/>
        <v>0.25</v>
      </c>
      <c r="Q103" s="39">
        <f t="shared" si="72"/>
        <v>0.3</v>
      </c>
      <c r="R103" s="39">
        <f t="shared" si="72"/>
        <v>0.3</v>
      </c>
      <c r="S103" s="39">
        <f t="shared" si="72"/>
        <v>0.3</v>
      </c>
      <c r="T103" s="39">
        <f t="shared" si="72"/>
        <v>0.35</v>
      </c>
      <c r="U103" s="39">
        <f t="shared" si="72"/>
        <v>0.35</v>
      </c>
      <c r="V103" s="39">
        <f t="shared" si="72"/>
        <v>0.35</v>
      </c>
      <c r="W103" s="39">
        <f t="shared" si="72"/>
        <v>0.25</v>
      </c>
      <c r="X103" s="39">
        <f t="shared" si="72"/>
        <v>0.2</v>
      </c>
      <c r="Y103" s="39">
        <f t="shared" si="72"/>
        <v>0.2</v>
      </c>
    </row>
    <row r="104" spans="4:25" ht="17.25" customHeight="1" x14ac:dyDescent="0.25">
      <c r="D104" s="32" t="s">
        <v>26</v>
      </c>
      <c r="E104" s="32" t="s">
        <v>213</v>
      </c>
      <c r="F104" s="33" t="s">
        <v>113</v>
      </c>
      <c r="G104" s="34" t="s">
        <v>97</v>
      </c>
      <c r="H104" s="32">
        <v>25</v>
      </c>
      <c r="I104" s="35" t="s">
        <v>114</v>
      </c>
      <c r="J104" s="35" t="s">
        <v>35</v>
      </c>
      <c r="K104" s="36">
        <f t="shared" si="0"/>
        <v>0.27083333333333337</v>
      </c>
      <c r="L104" s="35" t="s">
        <v>101</v>
      </c>
      <c r="M104" s="37">
        <v>0.04</v>
      </c>
      <c r="N104" s="44">
        <f>N101</f>
        <v>0.2</v>
      </c>
      <c r="O104" s="39">
        <f t="shared" ref="O104:Y104" si="73">O101</f>
        <v>0.2</v>
      </c>
      <c r="P104" s="39">
        <f t="shared" si="73"/>
        <v>0.25</v>
      </c>
      <c r="Q104" s="39">
        <f t="shared" si="73"/>
        <v>0.3</v>
      </c>
      <c r="R104" s="39">
        <f t="shared" si="73"/>
        <v>0.3</v>
      </c>
      <c r="S104" s="39">
        <f t="shared" si="73"/>
        <v>0.3</v>
      </c>
      <c r="T104" s="39">
        <f t="shared" si="73"/>
        <v>0.35</v>
      </c>
      <c r="U104" s="39">
        <f t="shared" si="73"/>
        <v>0.35</v>
      </c>
      <c r="V104" s="39">
        <f t="shared" si="73"/>
        <v>0.35</v>
      </c>
      <c r="W104" s="39">
        <f t="shared" si="73"/>
        <v>0.25</v>
      </c>
      <c r="X104" s="39">
        <f t="shared" si="73"/>
        <v>0.2</v>
      </c>
      <c r="Y104" s="39">
        <f t="shared" si="73"/>
        <v>0.2</v>
      </c>
    </row>
    <row r="105" spans="4:25" ht="17.25" customHeight="1" x14ac:dyDescent="0.25">
      <c r="D105" s="23" t="s">
        <v>26</v>
      </c>
      <c r="E105" s="23" t="s">
        <v>213</v>
      </c>
      <c r="F105" s="24" t="s">
        <v>115</v>
      </c>
      <c r="G105" s="25" t="s">
        <v>97</v>
      </c>
      <c r="H105" s="23">
        <v>25</v>
      </c>
      <c r="I105" s="26" t="s">
        <v>116</v>
      </c>
      <c r="J105" s="26" t="s">
        <v>34</v>
      </c>
      <c r="K105" s="27">
        <f t="shared" si="0"/>
        <v>0.70416666666666661</v>
      </c>
      <c r="L105" s="26" t="s">
        <v>28</v>
      </c>
      <c r="M105" s="72" t="s">
        <v>28</v>
      </c>
      <c r="N105" s="30">
        <f>N101*2</f>
        <v>0.4</v>
      </c>
      <c r="O105" s="31">
        <f>O101*2</f>
        <v>0.4</v>
      </c>
      <c r="P105" s="31">
        <f>P101*2</f>
        <v>0.5</v>
      </c>
      <c r="Q105" s="31">
        <f t="shared" ref="Q105:V105" si="74">Q101*3</f>
        <v>0.89999999999999991</v>
      </c>
      <c r="R105" s="31">
        <f t="shared" si="74"/>
        <v>0.89999999999999991</v>
      </c>
      <c r="S105" s="31">
        <f t="shared" si="74"/>
        <v>0.89999999999999991</v>
      </c>
      <c r="T105" s="31">
        <f t="shared" si="74"/>
        <v>1.0499999999999998</v>
      </c>
      <c r="U105" s="31">
        <f t="shared" si="74"/>
        <v>1.0499999999999998</v>
      </c>
      <c r="V105" s="31">
        <f t="shared" si="74"/>
        <v>1.0499999999999998</v>
      </c>
      <c r="W105" s="31">
        <f>W101*2</f>
        <v>0.5</v>
      </c>
      <c r="X105" s="31">
        <f>X101*2</f>
        <v>0.4</v>
      </c>
      <c r="Y105" s="31">
        <f>Y101*2</f>
        <v>0.4</v>
      </c>
    </row>
    <row r="106" spans="4:25" ht="17.25" customHeight="1" x14ac:dyDescent="0.25">
      <c r="D106" s="32" t="s">
        <v>26</v>
      </c>
      <c r="E106" s="32" t="s">
        <v>213</v>
      </c>
      <c r="F106" s="33" t="s">
        <v>115</v>
      </c>
      <c r="G106" s="34" t="s">
        <v>97</v>
      </c>
      <c r="H106" s="32">
        <v>25</v>
      </c>
      <c r="I106" s="35" t="s">
        <v>116</v>
      </c>
      <c r="J106" s="35" t="s">
        <v>35</v>
      </c>
      <c r="K106" s="36">
        <f t="shared" si="0"/>
        <v>0.47000000000000003</v>
      </c>
      <c r="L106" s="35" t="s">
        <v>102</v>
      </c>
      <c r="M106" s="37">
        <v>0.4</v>
      </c>
      <c r="N106" s="44">
        <f>ROUND(N105*2/3,2)</f>
        <v>0.27</v>
      </c>
      <c r="O106" s="39">
        <f t="shared" ref="O106:Y106" si="75">ROUND(O105*2/3,2)</f>
        <v>0.27</v>
      </c>
      <c r="P106" s="39">
        <f t="shared" si="75"/>
        <v>0.33</v>
      </c>
      <c r="Q106" s="39">
        <f t="shared" si="75"/>
        <v>0.6</v>
      </c>
      <c r="R106" s="39">
        <f t="shared" si="75"/>
        <v>0.6</v>
      </c>
      <c r="S106" s="39">
        <f t="shared" si="75"/>
        <v>0.6</v>
      </c>
      <c r="T106" s="39">
        <f t="shared" si="75"/>
        <v>0.7</v>
      </c>
      <c r="U106" s="39">
        <f t="shared" si="75"/>
        <v>0.7</v>
      </c>
      <c r="V106" s="39">
        <f t="shared" si="75"/>
        <v>0.7</v>
      </c>
      <c r="W106" s="39">
        <f t="shared" si="75"/>
        <v>0.33</v>
      </c>
      <c r="X106" s="39">
        <f t="shared" si="75"/>
        <v>0.27</v>
      </c>
      <c r="Y106" s="39">
        <f t="shared" si="75"/>
        <v>0.27</v>
      </c>
    </row>
    <row r="107" spans="4:25" ht="17.25" customHeight="1" x14ac:dyDescent="0.25">
      <c r="D107" s="113" t="s">
        <v>26</v>
      </c>
      <c r="E107" s="113" t="s">
        <v>213</v>
      </c>
      <c r="F107" s="114" t="s">
        <v>28</v>
      </c>
      <c r="G107" s="115" t="s">
        <v>117</v>
      </c>
      <c r="H107" s="113" t="s">
        <v>28</v>
      </c>
      <c r="I107" s="116" t="s">
        <v>28</v>
      </c>
      <c r="J107" s="116" t="s">
        <v>28</v>
      </c>
      <c r="K107" s="117" t="str">
        <f t="shared" si="0"/>
        <v>n/a</v>
      </c>
      <c r="L107" s="116" t="s">
        <v>28</v>
      </c>
      <c r="M107" s="118" t="s">
        <v>28</v>
      </c>
      <c r="N107" s="119" t="s">
        <v>28</v>
      </c>
      <c r="O107" s="117" t="s">
        <v>28</v>
      </c>
      <c r="P107" s="117" t="s">
        <v>28</v>
      </c>
      <c r="Q107" s="117" t="s">
        <v>28</v>
      </c>
      <c r="R107" s="117" t="s">
        <v>28</v>
      </c>
      <c r="S107" s="117" t="s">
        <v>28</v>
      </c>
      <c r="T107" s="117" t="s">
        <v>28</v>
      </c>
      <c r="U107" s="117" t="s">
        <v>28</v>
      </c>
      <c r="V107" s="117" t="s">
        <v>28</v>
      </c>
      <c r="W107" s="117" t="s">
        <v>28</v>
      </c>
      <c r="X107" s="117" t="s">
        <v>28</v>
      </c>
      <c r="Y107" s="117" t="s">
        <v>28</v>
      </c>
    </row>
    <row r="108" spans="4:25" ht="17.25" customHeight="1" x14ac:dyDescent="0.25">
      <c r="D108" s="120" t="s">
        <v>26</v>
      </c>
      <c r="E108" s="120" t="s">
        <v>213</v>
      </c>
      <c r="F108" s="121" t="s">
        <v>28</v>
      </c>
      <c r="G108" s="122" t="s">
        <v>118</v>
      </c>
      <c r="H108" s="120" t="s">
        <v>28</v>
      </c>
      <c r="I108" s="123" t="s">
        <v>28</v>
      </c>
      <c r="J108" s="123" t="s">
        <v>28</v>
      </c>
      <c r="K108" s="124" t="str">
        <f t="shared" si="0"/>
        <v>n/a</v>
      </c>
      <c r="L108" s="123" t="s">
        <v>28</v>
      </c>
      <c r="M108" s="125" t="s">
        <v>28</v>
      </c>
      <c r="N108" s="126" t="s">
        <v>28</v>
      </c>
      <c r="O108" s="124" t="s">
        <v>28</v>
      </c>
      <c r="P108" s="124" t="s">
        <v>28</v>
      </c>
      <c r="Q108" s="124" t="s">
        <v>28</v>
      </c>
      <c r="R108" s="124" t="s">
        <v>28</v>
      </c>
      <c r="S108" s="124" t="s">
        <v>28</v>
      </c>
      <c r="T108" s="124" t="s">
        <v>28</v>
      </c>
      <c r="U108" s="124" t="s">
        <v>28</v>
      </c>
      <c r="V108" s="124" t="s">
        <v>28</v>
      </c>
      <c r="W108" s="124" t="s">
        <v>28</v>
      </c>
      <c r="X108" s="124" t="s">
        <v>28</v>
      </c>
      <c r="Y108" s="124" t="s">
        <v>28</v>
      </c>
    </row>
    <row r="109" spans="4:25" ht="17.25" customHeight="1" x14ac:dyDescent="0.25">
      <c r="D109" s="78" t="s">
        <v>26</v>
      </c>
      <c r="E109" s="78" t="s">
        <v>213</v>
      </c>
      <c r="F109" s="79" t="s">
        <v>119</v>
      </c>
      <c r="G109" s="80" t="s">
        <v>120</v>
      </c>
      <c r="H109" s="78">
        <v>26</v>
      </c>
      <c r="I109" s="66" t="s">
        <v>86</v>
      </c>
      <c r="J109" s="66" t="s">
        <v>34</v>
      </c>
      <c r="K109" s="27">
        <f t="shared" si="0"/>
        <v>0.33220658196270919</v>
      </c>
      <c r="L109" s="66" t="s">
        <v>28</v>
      </c>
      <c r="M109" s="67" t="s">
        <v>28</v>
      </c>
      <c r="N109" s="68">
        <f>33.7326738404931%*52%</f>
        <v>0.17540990397056413</v>
      </c>
      <c r="O109" s="69">
        <v>0.26804874467779893</v>
      </c>
      <c r="P109" s="69">
        <v>0.29447665510673066</v>
      </c>
      <c r="Q109" s="69">
        <v>0.30521449231336528</v>
      </c>
      <c r="R109" s="69">
        <v>0.3147230744151982</v>
      </c>
      <c r="S109" s="69">
        <v>0.34331597561720734</v>
      </c>
      <c r="T109" s="69">
        <v>0.35886468806617478</v>
      </c>
      <c r="U109" s="69">
        <v>0.40987449738602016</v>
      </c>
      <c r="V109" s="69">
        <v>0.41980539250841709</v>
      </c>
      <c r="W109" s="69">
        <v>0.37646446915659149</v>
      </c>
      <c r="X109" s="69">
        <v>0.35804037559226293</v>
      </c>
      <c r="Y109" s="69">
        <v>0.36224071474217906</v>
      </c>
    </row>
    <row r="110" spans="4:25" ht="17.25" customHeight="1" x14ac:dyDescent="0.25">
      <c r="D110" s="82" t="s">
        <v>26</v>
      </c>
      <c r="E110" s="82" t="s">
        <v>213</v>
      </c>
      <c r="F110" s="83" t="s">
        <v>119</v>
      </c>
      <c r="G110" s="84" t="s">
        <v>120</v>
      </c>
      <c r="H110" s="82">
        <v>26</v>
      </c>
      <c r="I110" s="85" t="s">
        <v>86</v>
      </c>
      <c r="J110" s="85" t="s">
        <v>35</v>
      </c>
      <c r="K110" s="36">
        <f t="shared" si="0"/>
        <v>0.33220658196270919</v>
      </c>
      <c r="L110" s="35" t="s">
        <v>121</v>
      </c>
      <c r="M110" s="37">
        <v>0.2</v>
      </c>
      <c r="N110" s="44">
        <f>N109</f>
        <v>0.17540990397056413</v>
      </c>
      <c r="O110" s="39">
        <f t="shared" ref="O110:Y110" si="76">O109</f>
        <v>0.26804874467779893</v>
      </c>
      <c r="P110" s="39">
        <f t="shared" si="76"/>
        <v>0.29447665510673066</v>
      </c>
      <c r="Q110" s="39">
        <f t="shared" si="76"/>
        <v>0.30521449231336528</v>
      </c>
      <c r="R110" s="39">
        <f t="shared" si="76"/>
        <v>0.3147230744151982</v>
      </c>
      <c r="S110" s="39">
        <f t="shared" si="76"/>
        <v>0.34331597561720734</v>
      </c>
      <c r="T110" s="39">
        <f t="shared" si="76"/>
        <v>0.35886468806617478</v>
      </c>
      <c r="U110" s="39">
        <f t="shared" si="76"/>
        <v>0.40987449738602016</v>
      </c>
      <c r="V110" s="39">
        <f t="shared" si="76"/>
        <v>0.41980539250841709</v>
      </c>
      <c r="W110" s="39">
        <f t="shared" si="76"/>
        <v>0.37646446915659149</v>
      </c>
      <c r="X110" s="39">
        <f t="shared" si="76"/>
        <v>0.35804037559226293</v>
      </c>
      <c r="Y110" s="39">
        <f t="shared" si="76"/>
        <v>0.36224071474217906</v>
      </c>
    </row>
    <row r="111" spans="4:25" ht="17.25" customHeight="1" x14ac:dyDescent="0.25">
      <c r="D111" s="82" t="s">
        <v>26</v>
      </c>
      <c r="E111" s="82" t="s">
        <v>213</v>
      </c>
      <c r="F111" s="83" t="s">
        <v>119</v>
      </c>
      <c r="G111" s="84" t="s">
        <v>120</v>
      </c>
      <c r="H111" s="82">
        <v>26</v>
      </c>
      <c r="I111" s="85" t="s">
        <v>86</v>
      </c>
      <c r="J111" s="85" t="s">
        <v>35</v>
      </c>
      <c r="K111" s="36">
        <f t="shared" si="0"/>
        <v>0</v>
      </c>
      <c r="L111" s="35" t="s">
        <v>55</v>
      </c>
      <c r="M111" s="37">
        <f>ROUND(0.5%*230,1)</f>
        <v>1.2</v>
      </c>
      <c r="N111" s="87">
        <v>0</v>
      </c>
      <c r="O111" s="88">
        <v>0</v>
      </c>
      <c r="P111" s="88">
        <v>0</v>
      </c>
      <c r="Q111" s="88">
        <v>0</v>
      </c>
      <c r="R111" s="88">
        <v>0</v>
      </c>
      <c r="S111" s="88">
        <v>0</v>
      </c>
      <c r="T111" s="88">
        <v>0</v>
      </c>
      <c r="U111" s="88">
        <v>0</v>
      </c>
      <c r="V111" s="88">
        <v>0</v>
      </c>
      <c r="W111" s="88">
        <v>0</v>
      </c>
      <c r="X111" s="88">
        <v>0</v>
      </c>
      <c r="Y111" s="88">
        <v>0</v>
      </c>
    </row>
    <row r="112" spans="4:25" ht="17.25" customHeight="1" x14ac:dyDescent="0.25">
      <c r="D112" s="78" t="s">
        <v>26</v>
      </c>
      <c r="E112" s="78" t="s">
        <v>213</v>
      </c>
      <c r="F112" s="79" t="s">
        <v>119</v>
      </c>
      <c r="G112" s="80" t="s">
        <v>120</v>
      </c>
      <c r="H112" s="78">
        <v>26</v>
      </c>
      <c r="I112" s="66" t="s">
        <v>58</v>
      </c>
      <c r="J112" s="66" t="s">
        <v>34</v>
      </c>
      <c r="K112" s="27">
        <f t="shared" si="0"/>
        <v>6.3333333333333325E-2</v>
      </c>
      <c r="L112" s="66" t="s">
        <v>28</v>
      </c>
      <c r="M112" s="67" t="s">
        <v>28</v>
      </c>
      <c r="N112" s="68">
        <v>0</v>
      </c>
      <c r="O112" s="69">
        <v>0</v>
      </c>
      <c r="P112" s="69">
        <v>0</v>
      </c>
      <c r="Q112" s="51">
        <f t="shared" ref="Q112:Y112" si="77">ROUNDDOWN(Q109*25%,2)</f>
        <v>7.0000000000000007E-2</v>
      </c>
      <c r="R112" s="51">
        <f t="shared" si="77"/>
        <v>7.0000000000000007E-2</v>
      </c>
      <c r="S112" s="51">
        <f t="shared" si="77"/>
        <v>0.08</v>
      </c>
      <c r="T112" s="51">
        <f t="shared" si="77"/>
        <v>0.08</v>
      </c>
      <c r="U112" s="51">
        <f t="shared" si="77"/>
        <v>0.1</v>
      </c>
      <c r="V112" s="51">
        <f t="shared" si="77"/>
        <v>0.1</v>
      </c>
      <c r="W112" s="51">
        <f t="shared" si="77"/>
        <v>0.09</v>
      </c>
      <c r="X112" s="51">
        <f t="shared" si="77"/>
        <v>0.08</v>
      </c>
      <c r="Y112" s="51">
        <f t="shared" si="77"/>
        <v>0.09</v>
      </c>
    </row>
    <row r="113" spans="4:25" ht="17.25" customHeight="1" x14ac:dyDescent="0.25">
      <c r="D113" s="82" t="s">
        <v>26</v>
      </c>
      <c r="E113" s="82" t="s">
        <v>213</v>
      </c>
      <c r="F113" s="83" t="s">
        <v>119</v>
      </c>
      <c r="G113" s="84" t="s">
        <v>120</v>
      </c>
      <c r="H113" s="82">
        <v>26</v>
      </c>
      <c r="I113" s="85" t="s">
        <v>58</v>
      </c>
      <c r="J113" s="85" t="s">
        <v>35</v>
      </c>
      <c r="K113" s="36">
        <f t="shared" si="0"/>
        <v>6.3333333333333325E-2</v>
      </c>
      <c r="L113" s="35" t="s">
        <v>121</v>
      </c>
      <c r="M113" s="37">
        <v>0.2</v>
      </c>
      <c r="N113" s="44">
        <f>N112</f>
        <v>0</v>
      </c>
      <c r="O113" s="39">
        <f t="shared" ref="O113:Y113" si="78">O112</f>
        <v>0</v>
      </c>
      <c r="P113" s="39">
        <f t="shared" si="78"/>
        <v>0</v>
      </c>
      <c r="Q113" s="39">
        <f t="shared" si="78"/>
        <v>7.0000000000000007E-2</v>
      </c>
      <c r="R113" s="39">
        <f t="shared" si="78"/>
        <v>7.0000000000000007E-2</v>
      </c>
      <c r="S113" s="39">
        <f t="shared" si="78"/>
        <v>0.08</v>
      </c>
      <c r="T113" s="39">
        <f t="shared" si="78"/>
        <v>0.08</v>
      </c>
      <c r="U113" s="39">
        <f t="shared" si="78"/>
        <v>0.1</v>
      </c>
      <c r="V113" s="39">
        <f t="shared" si="78"/>
        <v>0.1</v>
      </c>
      <c r="W113" s="39">
        <f t="shared" si="78"/>
        <v>0.09</v>
      </c>
      <c r="X113" s="39">
        <f t="shared" si="78"/>
        <v>0.08</v>
      </c>
      <c r="Y113" s="39">
        <f t="shared" si="78"/>
        <v>0.09</v>
      </c>
    </row>
    <row r="114" spans="4:25" ht="17.25" customHeight="1" x14ac:dyDescent="0.25">
      <c r="D114" s="82" t="s">
        <v>26</v>
      </c>
      <c r="E114" s="82" t="s">
        <v>213</v>
      </c>
      <c r="F114" s="83" t="s">
        <v>119</v>
      </c>
      <c r="G114" s="84" t="s">
        <v>120</v>
      </c>
      <c r="H114" s="82">
        <v>26</v>
      </c>
      <c r="I114" s="85" t="s">
        <v>58</v>
      </c>
      <c r="J114" s="85" t="s">
        <v>35</v>
      </c>
      <c r="K114" s="36">
        <f t="shared" si="0"/>
        <v>0</v>
      </c>
      <c r="L114" s="35" t="s">
        <v>55</v>
      </c>
      <c r="M114" s="37">
        <f>ROUND(0.5%*230,1)</f>
        <v>1.2</v>
      </c>
      <c r="N114" s="87">
        <v>0</v>
      </c>
      <c r="O114" s="88">
        <v>0</v>
      </c>
      <c r="P114" s="88">
        <v>0</v>
      </c>
      <c r="Q114" s="88">
        <v>0</v>
      </c>
      <c r="R114" s="88">
        <v>0</v>
      </c>
      <c r="S114" s="88">
        <v>0</v>
      </c>
      <c r="T114" s="88">
        <v>0</v>
      </c>
      <c r="U114" s="88">
        <v>0</v>
      </c>
      <c r="V114" s="88">
        <v>0</v>
      </c>
      <c r="W114" s="88">
        <v>0</v>
      </c>
      <c r="X114" s="88">
        <v>0</v>
      </c>
      <c r="Y114" s="88">
        <v>0</v>
      </c>
    </row>
    <row r="115" spans="4:25" ht="17.25" customHeight="1" x14ac:dyDescent="0.25">
      <c r="D115" s="23" t="s">
        <v>26</v>
      </c>
      <c r="E115" s="23" t="s">
        <v>213</v>
      </c>
      <c r="F115" s="24" t="s">
        <v>119</v>
      </c>
      <c r="G115" s="25" t="s">
        <v>120</v>
      </c>
      <c r="H115" s="23">
        <v>26</v>
      </c>
      <c r="I115" s="26" t="s">
        <v>122</v>
      </c>
      <c r="J115" s="26" t="s">
        <v>34</v>
      </c>
      <c r="K115" s="27">
        <f t="shared" si="0"/>
        <v>0.60446008470395751</v>
      </c>
      <c r="L115" s="28" t="s">
        <v>28</v>
      </c>
      <c r="M115" s="29" t="s">
        <v>28</v>
      </c>
      <c r="N115" s="42">
        <f>1-N109-N112</f>
        <v>0.82459009602943589</v>
      </c>
      <c r="O115" s="43">
        <f t="shared" ref="O115:Y115" si="79">1-O109-O112</f>
        <v>0.73195125532220107</v>
      </c>
      <c r="P115" s="43">
        <f t="shared" si="79"/>
        <v>0.7055233448932694</v>
      </c>
      <c r="Q115" s="43">
        <f t="shared" si="79"/>
        <v>0.62478550768663466</v>
      </c>
      <c r="R115" s="43">
        <f t="shared" si="79"/>
        <v>0.61527692558480185</v>
      </c>
      <c r="S115" s="43">
        <f t="shared" si="79"/>
        <v>0.57668402438279276</v>
      </c>
      <c r="T115" s="43">
        <f t="shared" si="79"/>
        <v>0.56113531193382526</v>
      </c>
      <c r="U115" s="43">
        <f t="shared" si="79"/>
        <v>0.4901255026139798</v>
      </c>
      <c r="V115" s="43">
        <f t="shared" si="79"/>
        <v>0.48019460749158294</v>
      </c>
      <c r="W115" s="43">
        <f t="shared" si="79"/>
        <v>0.53353553084340855</v>
      </c>
      <c r="X115" s="43">
        <f t="shared" si="79"/>
        <v>0.56195962440773706</v>
      </c>
      <c r="Y115" s="43">
        <f t="shared" si="79"/>
        <v>0.54775928525782092</v>
      </c>
    </row>
    <row r="116" spans="4:25" ht="17.25" customHeight="1" x14ac:dyDescent="0.25">
      <c r="D116" s="32" t="s">
        <v>26</v>
      </c>
      <c r="E116" s="32" t="s">
        <v>213</v>
      </c>
      <c r="F116" s="33" t="s">
        <v>119</v>
      </c>
      <c r="G116" s="34" t="s">
        <v>120</v>
      </c>
      <c r="H116" s="32">
        <v>26</v>
      </c>
      <c r="I116" s="35" t="s">
        <v>122</v>
      </c>
      <c r="J116" s="35" t="s">
        <v>35</v>
      </c>
      <c r="K116" s="36">
        <f t="shared" si="0"/>
        <v>0.60446008470395751</v>
      </c>
      <c r="L116" s="35" t="s">
        <v>121</v>
      </c>
      <c r="M116" s="37">
        <v>0.2</v>
      </c>
      <c r="N116" s="44">
        <f>N115</f>
        <v>0.82459009602943589</v>
      </c>
      <c r="O116" s="39">
        <f t="shared" ref="O116:Y116" si="80">O115</f>
        <v>0.73195125532220107</v>
      </c>
      <c r="P116" s="39">
        <f t="shared" si="80"/>
        <v>0.7055233448932694</v>
      </c>
      <c r="Q116" s="39">
        <f t="shared" si="80"/>
        <v>0.62478550768663466</v>
      </c>
      <c r="R116" s="39">
        <f t="shared" si="80"/>
        <v>0.61527692558480185</v>
      </c>
      <c r="S116" s="39">
        <f t="shared" si="80"/>
        <v>0.57668402438279276</v>
      </c>
      <c r="T116" s="39">
        <f t="shared" si="80"/>
        <v>0.56113531193382526</v>
      </c>
      <c r="U116" s="39">
        <f t="shared" si="80"/>
        <v>0.4901255026139798</v>
      </c>
      <c r="V116" s="39">
        <f t="shared" si="80"/>
        <v>0.48019460749158294</v>
      </c>
      <c r="W116" s="39">
        <f t="shared" si="80"/>
        <v>0.53353553084340855</v>
      </c>
      <c r="X116" s="39">
        <f t="shared" si="80"/>
        <v>0.56195962440773706</v>
      </c>
      <c r="Y116" s="39">
        <f t="shared" si="80"/>
        <v>0.54775928525782092</v>
      </c>
    </row>
    <row r="117" spans="4:25" ht="17.25" customHeight="1" x14ac:dyDescent="0.25">
      <c r="D117" s="78" t="s">
        <v>26</v>
      </c>
      <c r="E117" s="78" t="s">
        <v>213</v>
      </c>
      <c r="F117" s="79" t="s">
        <v>123</v>
      </c>
      <c r="G117" s="80" t="s">
        <v>120</v>
      </c>
      <c r="H117" s="78">
        <v>60</v>
      </c>
      <c r="I117" s="66" t="s">
        <v>86</v>
      </c>
      <c r="J117" s="66" t="s">
        <v>34</v>
      </c>
      <c r="K117" s="27">
        <f t="shared" si="0"/>
        <v>0.27790074035361872</v>
      </c>
      <c r="L117" s="66" t="s">
        <v>28</v>
      </c>
      <c r="M117" s="67" t="s">
        <v>28</v>
      </c>
      <c r="N117" s="68">
        <f>29.0798912418044%*52%</f>
        <v>0.15121543445738289</v>
      </c>
      <c r="O117" s="69">
        <v>0.23107650403258528</v>
      </c>
      <c r="P117" s="69">
        <v>0.2453972125889422</v>
      </c>
      <c r="Q117" s="69">
        <v>0.25434541026113777</v>
      </c>
      <c r="R117" s="69">
        <v>0.26226922867933183</v>
      </c>
      <c r="S117" s="69">
        <v>0.28609664634767279</v>
      </c>
      <c r="T117" s="69">
        <v>0.29905390672181231</v>
      </c>
      <c r="U117" s="69">
        <v>0.34156208115501679</v>
      </c>
      <c r="V117" s="69">
        <v>0.34983782709034755</v>
      </c>
      <c r="W117" s="69">
        <v>0.31372039096382626</v>
      </c>
      <c r="X117" s="69">
        <v>0.29836697966021913</v>
      </c>
      <c r="Y117" s="69">
        <v>0.30186726228514921</v>
      </c>
    </row>
    <row r="118" spans="4:25" ht="17.25" customHeight="1" x14ac:dyDescent="0.25">
      <c r="D118" s="82" t="s">
        <v>26</v>
      </c>
      <c r="E118" s="82" t="s">
        <v>213</v>
      </c>
      <c r="F118" s="83" t="s">
        <v>123</v>
      </c>
      <c r="G118" s="84" t="s">
        <v>120</v>
      </c>
      <c r="H118" s="82">
        <v>60</v>
      </c>
      <c r="I118" s="85" t="s">
        <v>86</v>
      </c>
      <c r="J118" s="85" t="s">
        <v>35</v>
      </c>
      <c r="K118" s="36">
        <f t="shared" si="0"/>
        <v>0.27790074035361872</v>
      </c>
      <c r="L118" s="35" t="s">
        <v>121</v>
      </c>
      <c r="M118" s="37">
        <v>0.2</v>
      </c>
      <c r="N118" s="44">
        <f>N117</f>
        <v>0.15121543445738289</v>
      </c>
      <c r="O118" s="39">
        <f t="shared" ref="O118:Y118" si="81">O117</f>
        <v>0.23107650403258528</v>
      </c>
      <c r="P118" s="39">
        <f t="shared" si="81"/>
        <v>0.2453972125889422</v>
      </c>
      <c r="Q118" s="39">
        <f t="shared" si="81"/>
        <v>0.25434541026113777</v>
      </c>
      <c r="R118" s="39">
        <f t="shared" si="81"/>
        <v>0.26226922867933183</v>
      </c>
      <c r="S118" s="39">
        <f t="shared" si="81"/>
        <v>0.28609664634767279</v>
      </c>
      <c r="T118" s="39">
        <f t="shared" si="81"/>
        <v>0.29905390672181231</v>
      </c>
      <c r="U118" s="39">
        <f t="shared" si="81"/>
        <v>0.34156208115501679</v>
      </c>
      <c r="V118" s="39">
        <f t="shared" si="81"/>
        <v>0.34983782709034755</v>
      </c>
      <c r="W118" s="39">
        <f t="shared" si="81"/>
        <v>0.31372039096382626</v>
      </c>
      <c r="X118" s="39">
        <f t="shared" si="81"/>
        <v>0.29836697966021913</v>
      </c>
      <c r="Y118" s="39">
        <f t="shared" si="81"/>
        <v>0.30186726228514921</v>
      </c>
    </row>
    <row r="119" spans="4:25" ht="17.25" customHeight="1" x14ac:dyDescent="0.25">
      <c r="D119" s="82" t="s">
        <v>26</v>
      </c>
      <c r="E119" s="82" t="s">
        <v>213</v>
      </c>
      <c r="F119" s="83" t="s">
        <v>123</v>
      </c>
      <c r="G119" s="84" t="s">
        <v>120</v>
      </c>
      <c r="H119" s="82">
        <v>60</v>
      </c>
      <c r="I119" s="85" t="s">
        <v>86</v>
      </c>
      <c r="J119" s="85" t="s">
        <v>35</v>
      </c>
      <c r="K119" s="36">
        <f t="shared" si="0"/>
        <v>0</v>
      </c>
      <c r="L119" s="35" t="s">
        <v>55</v>
      </c>
      <c r="M119" s="37">
        <f>ROUND(0.5%*230,1)</f>
        <v>1.2</v>
      </c>
      <c r="N119" s="87">
        <v>0</v>
      </c>
      <c r="O119" s="88">
        <v>0</v>
      </c>
      <c r="P119" s="88">
        <v>0</v>
      </c>
      <c r="Q119" s="88">
        <v>0</v>
      </c>
      <c r="R119" s="88">
        <v>0</v>
      </c>
      <c r="S119" s="88">
        <v>0</v>
      </c>
      <c r="T119" s="88">
        <v>0</v>
      </c>
      <c r="U119" s="88">
        <v>0</v>
      </c>
      <c r="V119" s="88">
        <v>0</v>
      </c>
      <c r="W119" s="88">
        <v>0</v>
      </c>
      <c r="X119" s="88">
        <v>0</v>
      </c>
      <c r="Y119" s="88">
        <v>0</v>
      </c>
    </row>
    <row r="120" spans="4:25" ht="17.25" customHeight="1" x14ac:dyDescent="0.25">
      <c r="D120" s="82" t="s">
        <v>26</v>
      </c>
      <c r="E120" s="82" t="s">
        <v>213</v>
      </c>
      <c r="F120" s="83" t="s">
        <v>123</v>
      </c>
      <c r="G120" s="84" t="s">
        <v>120</v>
      </c>
      <c r="H120" s="82">
        <v>60</v>
      </c>
      <c r="I120" s="85" t="s">
        <v>86</v>
      </c>
      <c r="J120" s="85" t="s">
        <v>35</v>
      </c>
      <c r="K120" s="36">
        <f t="shared" si="0"/>
        <v>2.4166666666666666E-2</v>
      </c>
      <c r="L120" s="35" t="s">
        <v>90</v>
      </c>
      <c r="M120" s="37">
        <v>0.05</v>
      </c>
      <c r="N120" s="89">
        <f t="shared" ref="N120:S120" si="82">ROUND(20%*N117,2)</f>
        <v>0.03</v>
      </c>
      <c r="O120" s="127">
        <f t="shared" si="82"/>
        <v>0.05</v>
      </c>
      <c r="P120" s="127">
        <f t="shared" si="82"/>
        <v>0.05</v>
      </c>
      <c r="Q120" s="127">
        <f t="shared" si="82"/>
        <v>0.05</v>
      </c>
      <c r="R120" s="127">
        <f t="shared" si="82"/>
        <v>0.05</v>
      </c>
      <c r="S120" s="127">
        <f t="shared" si="82"/>
        <v>0.06</v>
      </c>
      <c r="T120" s="127">
        <v>0</v>
      </c>
      <c r="U120" s="127">
        <v>0</v>
      </c>
      <c r="V120" s="127">
        <v>0</v>
      </c>
      <c r="W120" s="127">
        <v>0</v>
      </c>
      <c r="X120" s="127">
        <v>0</v>
      </c>
      <c r="Y120" s="127">
        <v>0</v>
      </c>
    </row>
    <row r="121" spans="4:25" ht="17.25" customHeight="1" x14ac:dyDescent="0.25">
      <c r="D121" s="78" t="s">
        <v>26</v>
      </c>
      <c r="E121" s="78" t="s">
        <v>213</v>
      </c>
      <c r="F121" s="79" t="s">
        <v>123</v>
      </c>
      <c r="G121" s="80" t="s">
        <v>120</v>
      </c>
      <c r="H121" s="78">
        <v>60</v>
      </c>
      <c r="I121" s="66" t="s">
        <v>58</v>
      </c>
      <c r="J121" s="66" t="s">
        <v>34</v>
      </c>
      <c r="K121" s="27">
        <f t="shared" si="0"/>
        <v>5.2500000000000012E-2</v>
      </c>
      <c r="L121" s="66" t="s">
        <v>28</v>
      </c>
      <c r="M121" s="67" t="s">
        <v>28</v>
      </c>
      <c r="N121" s="68">
        <v>0</v>
      </c>
      <c r="O121" s="69">
        <v>0</v>
      </c>
      <c r="P121" s="69">
        <v>0</v>
      </c>
      <c r="Q121" s="51">
        <f t="shared" ref="Q121:Y121" si="83">ROUNDDOWN(Q117*25%,2)</f>
        <v>0.06</v>
      </c>
      <c r="R121" s="51">
        <f t="shared" si="83"/>
        <v>0.06</v>
      </c>
      <c r="S121" s="51">
        <f t="shared" si="83"/>
        <v>7.0000000000000007E-2</v>
      </c>
      <c r="T121" s="51">
        <f t="shared" si="83"/>
        <v>7.0000000000000007E-2</v>
      </c>
      <c r="U121" s="51">
        <f t="shared" si="83"/>
        <v>0.08</v>
      </c>
      <c r="V121" s="51">
        <f t="shared" si="83"/>
        <v>0.08</v>
      </c>
      <c r="W121" s="51">
        <f t="shared" si="83"/>
        <v>7.0000000000000007E-2</v>
      </c>
      <c r="X121" s="51">
        <f t="shared" si="83"/>
        <v>7.0000000000000007E-2</v>
      </c>
      <c r="Y121" s="51">
        <f t="shared" si="83"/>
        <v>7.0000000000000007E-2</v>
      </c>
    </row>
    <row r="122" spans="4:25" ht="17.25" customHeight="1" x14ac:dyDescent="0.25">
      <c r="D122" s="82" t="s">
        <v>26</v>
      </c>
      <c r="E122" s="82" t="s">
        <v>213</v>
      </c>
      <c r="F122" s="83" t="s">
        <v>123</v>
      </c>
      <c r="G122" s="84" t="s">
        <v>120</v>
      </c>
      <c r="H122" s="82">
        <v>60</v>
      </c>
      <c r="I122" s="85" t="s">
        <v>58</v>
      </c>
      <c r="J122" s="85" t="s">
        <v>35</v>
      </c>
      <c r="K122" s="36">
        <f t="shared" si="0"/>
        <v>5.2500000000000012E-2</v>
      </c>
      <c r="L122" s="35" t="s">
        <v>121</v>
      </c>
      <c r="M122" s="37">
        <v>0.2</v>
      </c>
      <c r="N122" s="44">
        <f>N121</f>
        <v>0</v>
      </c>
      <c r="O122" s="39">
        <f t="shared" ref="O122:Y122" si="84">O121</f>
        <v>0</v>
      </c>
      <c r="P122" s="39">
        <f t="shared" si="84"/>
        <v>0</v>
      </c>
      <c r="Q122" s="39">
        <f t="shared" si="84"/>
        <v>0.06</v>
      </c>
      <c r="R122" s="39">
        <f t="shared" si="84"/>
        <v>0.06</v>
      </c>
      <c r="S122" s="39">
        <f t="shared" si="84"/>
        <v>7.0000000000000007E-2</v>
      </c>
      <c r="T122" s="39">
        <f t="shared" si="84"/>
        <v>7.0000000000000007E-2</v>
      </c>
      <c r="U122" s="39">
        <f t="shared" si="84"/>
        <v>0.08</v>
      </c>
      <c r="V122" s="39">
        <f t="shared" si="84"/>
        <v>0.08</v>
      </c>
      <c r="W122" s="39">
        <f t="shared" si="84"/>
        <v>7.0000000000000007E-2</v>
      </c>
      <c r="X122" s="39">
        <f t="shared" si="84"/>
        <v>7.0000000000000007E-2</v>
      </c>
      <c r="Y122" s="39">
        <f t="shared" si="84"/>
        <v>7.0000000000000007E-2</v>
      </c>
    </row>
    <row r="123" spans="4:25" ht="17.25" customHeight="1" x14ac:dyDescent="0.25">
      <c r="D123" s="82" t="s">
        <v>26</v>
      </c>
      <c r="E123" s="82" t="s">
        <v>213</v>
      </c>
      <c r="F123" s="83" t="s">
        <v>123</v>
      </c>
      <c r="G123" s="84" t="s">
        <v>120</v>
      </c>
      <c r="H123" s="82">
        <v>60</v>
      </c>
      <c r="I123" s="85" t="s">
        <v>58</v>
      </c>
      <c r="J123" s="85" t="s">
        <v>35</v>
      </c>
      <c r="K123" s="36">
        <f t="shared" si="0"/>
        <v>0</v>
      </c>
      <c r="L123" s="35" t="s">
        <v>55</v>
      </c>
      <c r="M123" s="37">
        <f>ROUND(0.5%*230,1)</f>
        <v>1.2</v>
      </c>
      <c r="N123" s="87">
        <v>0</v>
      </c>
      <c r="O123" s="88">
        <v>0</v>
      </c>
      <c r="P123" s="88">
        <v>0</v>
      </c>
      <c r="Q123" s="88">
        <v>0</v>
      </c>
      <c r="R123" s="88">
        <v>0</v>
      </c>
      <c r="S123" s="88">
        <v>0</v>
      </c>
      <c r="T123" s="88">
        <v>0</v>
      </c>
      <c r="U123" s="88">
        <v>0</v>
      </c>
      <c r="V123" s="88">
        <v>0</v>
      </c>
      <c r="W123" s="88">
        <v>0</v>
      </c>
      <c r="X123" s="88">
        <v>0</v>
      </c>
      <c r="Y123" s="88">
        <v>0</v>
      </c>
    </row>
    <row r="124" spans="4:25" ht="17.25" customHeight="1" x14ac:dyDescent="0.25">
      <c r="D124" s="82" t="s">
        <v>26</v>
      </c>
      <c r="E124" s="82" t="s">
        <v>213</v>
      </c>
      <c r="F124" s="83" t="s">
        <v>123</v>
      </c>
      <c r="G124" s="84" t="s">
        <v>120</v>
      </c>
      <c r="H124" s="82">
        <v>60</v>
      </c>
      <c r="I124" s="85" t="s">
        <v>58</v>
      </c>
      <c r="J124" s="85" t="s">
        <v>35</v>
      </c>
      <c r="K124" s="36">
        <f t="shared" si="0"/>
        <v>2.5000000000000001E-3</v>
      </c>
      <c r="L124" s="35" t="s">
        <v>90</v>
      </c>
      <c r="M124" s="37">
        <v>0.05</v>
      </c>
      <c r="N124" s="89">
        <f t="shared" ref="N124:S124" si="85">ROUND(20%*N121,2)</f>
        <v>0</v>
      </c>
      <c r="O124" s="127">
        <f t="shared" si="85"/>
        <v>0</v>
      </c>
      <c r="P124" s="127">
        <f t="shared" si="85"/>
        <v>0</v>
      </c>
      <c r="Q124" s="127">
        <f t="shared" si="85"/>
        <v>0.01</v>
      </c>
      <c r="R124" s="127">
        <f t="shared" si="85"/>
        <v>0.01</v>
      </c>
      <c r="S124" s="127">
        <f t="shared" si="85"/>
        <v>0.01</v>
      </c>
      <c r="T124" s="127">
        <v>0</v>
      </c>
      <c r="U124" s="127">
        <v>0</v>
      </c>
      <c r="V124" s="127">
        <v>0</v>
      </c>
      <c r="W124" s="127">
        <v>0</v>
      </c>
      <c r="X124" s="127">
        <v>0</v>
      </c>
      <c r="Y124" s="127">
        <v>0</v>
      </c>
    </row>
    <row r="125" spans="4:25" ht="17.25" customHeight="1" x14ac:dyDescent="0.25">
      <c r="D125" s="23" t="s">
        <v>26</v>
      </c>
      <c r="E125" s="23" t="s">
        <v>213</v>
      </c>
      <c r="F125" s="24" t="s">
        <v>123</v>
      </c>
      <c r="G125" s="25" t="s">
        <v>120</v>
      </c>
      <c r="H125" s="23">
        <v>60</v>
      </c>
      <c r="I125" s="26" t="s">
        <v>124</v>
      </c>
      <c r="J125" s="26" t="s">
        <v>34</v>
      </c>
      <c r="K125" s="27">
        <f t="shared" si="0"/>
        <v>0.66959925964638123</v>
      </c>
      <c r="L125" s="28" t="s">
        <v>28</v>
      </c>
      <c r="M125" s="29" t="s">
        <v>28</v>
      </c>
      <c r="N125" s="42">
        <f>1-SUM(N117,N121)</f>
        <v>0.84878456554261716</v>
      </c>
      <c r="O125" s="43">
        <f t="shared" ref="O125:Y125" si="86">1-SUM(O117,O121)</f>
        <v>0.76892349596741472</v>
      </c>
      <c r="P125" s="43">
        <f t="shared" si="86"/>
        <v>0.7546027874110578</v>
      </c>
      <c r="Q125" s="43">
        <f t="shared" si="86"/>
        <v>0.68565458973886217</v>
      </c>
      <c r="R125" s="43">
        <f t="shared" si="86"/>
        <v>0.67773077132066817</v>
      </c>
      <c r="S125" s="43">
        <f t="shared" si="86"/>
        <v>0.6439033536523272</v>
      </c>
      <c r="T125" s="43">
        <f t="shared" si="86"/>
        <v>0.63094609327818763</v>
      </c>
      <c r="U125" s="43">
        <f t="shared" si="86"/>
        <v>0.57843791884498319</v>
      </c>
      <c r="V125" s="43">
        <f t="shared" si="86"/>
        <v>0.57016217290965243</v>
      </c>
      <c r="W125" s="43">
        <f t="shared" si="86"/>
        <v>0.61627960903617374</v>
      </c>
      <c r="X125" s="43">
        <f t="shared" si="86"/>
        <v>0.63163302033978086</v>
      </c>
      <c r="Y125" s="43">
        <f t="shared" si="86"/>
        <v>0.62813273771485079</v>
      </c>
    </row>
    <row r="126" spans="4:25" ht="17.25" customHeight="1" x14ac:dyDescent="0.25">
      <c r="D126" s="32" t="s">
        <v>26</v>
      </c>
      <c r="E126" s="32" t="s">
        <v>213</v>
      </c>
      <c r="F126" s="33" t="s">
        <v>123</v>
      </c>
      <c r="G126" s="34" t="s">
        <v>120</v>
      </c>
      <c r="H126" s="32">
        <v>60</v>
      </c>
      <c r="I126" s="35" t="s">
        <v>124</v>
      </c>
      <c r="J126" s="35" t="s">
        <v>35</v>
      </c>
      <c r="K126" s="36">
        <f t="shared" si="0"/>
        <v>0.66959925964638123</v>
      </c>
      <c r="L126" s="35" t="s">
        <v>121</v>
      </c>
      <c r="M126" s="37">
        <v>0.3</v>
      </c>
      <c r="N126" s="44">
        <f>N125</f>
        <v>0.84878456554261716</v>
      </c>
      <c r="O126" s="39">
        <f t="shared" ref="O126:Y126" si="87">O125</f>
        <v>0.76892349596741472</v>
      </c>
      <c r="P126" s="39">
        <f t="shared" si="87"/>
        <v>0.7546027874110578</v>
      </c>
      <c r="Q126" s="39">
        <f t="shared" si="87"/>
        <v>0.68565458973886217</v>
      </c>
      <c r="R126" s="39">
        <f t="shared" si="87"/>
        <v>0.67773077132066817</v>
      </c>
      <c r="S126" s="39">
        <f t="shared" si="87"/>
        <v>0.6439033536523272</v>
      </c>
      <c r="T126" s="39">
        <f t="shared" si="87"/>
        <v>0.63094609327818763</v>
      </c>
      <c r="U126" s="39">
        <f t="shared" si="87"/>
        <v>0.57843791884498319</v>
      </c>
      <c r="V126" s="39">
        <f t="shared" si="87"/>
        <v>0.57016217290965243</v>
      </c>
      <c r="W126" s="39">
        <f t="shared" si="87"/>
        <v>0.61627960903617374</v>
      </c>
      <c r="X126" s="39">
        <f t="shared" si="87"/>
        <v>0.63163302033978086</v>
      </c>
      <c r="Y126" s="39">
        <f t="shared" si="87"/>
        <v>0.62813273771485079</v>
      </c>
    </row>
    <row r="127" spans="4:25" ht="17.25" customHeight="1" x14ac:dyDescent="0.25">
      <c r="D127" s="32" t="s">
        <v>26</v>
      </c>
      <c r="E127" s="32" t="s">
        <v>213</v>
      </c>
      <c r="F127" s="33" t="s">
        <v>123</v>
      </c>
      <c r="G127" s="34" t="s">
        <v>120</v>
      </c>
      <c r="H127" s="32">
        <v>60</v>
      </c>
      <c r="I127" s="35" t="s">
        <v>124</v>
      </c>
      <c r="J127" s="35" t="s">
        <v>35</v>
      </c>
      <c r="K127" s="36">
        <f t="shared" si="0"/>
        <v>0.33499999999999996</v>
      </c>
      <c r="L127" s="35" t="s">
        <v>125</v>
      </c>
      <c r="M127" s="37">
        <v>0.7</v>
      </c>
      <c r="N127" s="44">
        <f>ROUND(N125*50%,2)</f>
        <v>0.42</v>
      </c>
      <c r="O127" s="39">
        <f t="shared" ref="O127:Y127" si="88">ROUND(O125*50%,2)</f>
        <v>0.38</v>
      </c>
      <c r="P127" s="39">
        <f t="shared" si="88"/>
        <v>0.38</v>
      </c>
      <c r="Q127" s="39">
        <f t="shared" si="88"/>
        <v>0.34</v>
      </c>
      <c r="R127" s="39">
        <f t="shared" si="88"/>
        <v>0.34</v>
      </c>
      <c r="S127" s="39">
        <f t="shared" si="88"/>
        <v>0.32</v>
      </c>
      <c r="T127" s="39">
        <f t="shared" si="88"/>
        <v>0.32</v>
      </c>
      <c r="U127" s="39">
        <f t="shared" si="88"/>
        <v>0.28999999999999998</v>
      </c>
      <c r="V127" s="39">
        <f t="shared" si="88"/>
        <v>0.28999999999999998</v>
      </c>
      <c r="W127" s="39">
        <f t="shared" si="88"/>
        <v>0.31</v>
      </c>
      <c r="X127" s="39">
        <f t="shared" si="88"/>
        <v>0.32</v>
      </c>
      <c r="Y127" s="39">
        <f t="shared" si="88"/>
        <v>0.31</v>
      </c>
    </row>
    <row r="128" spans="4:25" ht="17.25" customHeight="1" x14ac:dyDescent="0.25">
      <c r="D128" s="32" t="s">
        <v>26</v>
      </c>
      <c r="E128" s="32" t="s">
        <v>213</v>
      </c>
      <c r="F128" s="33" t="s">
        <v>123</v>
      </c>
      <c r="G128" s="34" t="s">
        <v>120</v>
      </c>
      <c r="H128" s="32">
        <v>60</v>
      </c>
      <c r="I128" s="35" t="s">
        <v>124</v>
      </c>
      <c r="J128" s="35" t="s">
        <v>35</v>
      </c>
      <c r="K128" s="36">
        <f t="shared" si="0"/>
        <v>0.33499999999999996</v>
      </c>
      <c r="L128" s="35" t="s">
        <v>55</v>
      </c>
      <c r="M128" s="37">
        <f>ROUND(0.5%*230,1)</f>
        <v>1.2</v>
      </c>
      <c r="N128" s="44">
        <f>N127</f>
        <v>0.42</v>
      </c>
      <c r="O128" s="39">
        <f t="shared" ref="O128:Y128" si="89">O127</f>
        <v>0.38</v>
      </c>
      <c r="P128" s="39">
        <f t="shared" si="89"/>
        <v>0.38</v>
      </c>
      <c r="Q128" s="39">
        <f t="shared" si="89"/>
        <v>0.34</v>
      </c>
      <c r="R128" s="39">
        <f t="shared" si="89"/>
        <v>0.34</v>
      </c>
      <c r="S128" s="39">
        <f t="shared" si="89"/>
        <v>0.32</v>
      </c>
      <c r="T128" s="39">
        <f t="shared" si="89"/>
        <v>0.32</v>
      </c>
      <c r="U128" s="39">
        <f t="shared" si="89"/>
        <v>0.28999999999999998</v>
      </c>
      <c r="V128" s="39">
        <f t="shared" si="89"/>
        <v>0.28999999999999998</v>
      </c>
      <c r="W128" s="39">
        <f t="shared" si="89"/>
        <v>0.31</v>
      </c>
      <c r="X128" s="39">
        <f t="shared" si="89"/>
        <v>0.32</v>
      </c>
      <c r="Y128" s="39">
        <f t="shared" si="89"/>
        <v>0.31</v>
      </c>
    </row>
    <row r="129" spans="4:25" ht="17.25" customHeight="1" x14ac:dyDescent="0.25">
      <c r="D129" s="32" t="s">
        <v>26</v>
      </c>
      <c r="E129" s="32" t="s">
        <v>213</v>
      </c>
      <c r="F129" s="33" t="s">
        <v>123</v>
      </c>
      <c r="G129" s="34" t="s">
        <v>120</v>
      </c>
      <c r="H129" s="32">
        <v>60</v>
      </c>
      <c r="I129" s="35" t="s">
        <v>124</v>
      </c>
      <c r="J129" s="35" t="s">
        <v>35</v>
      </c>
      <c r="K129" s="36">
        <f t="shared" si="0"/>
        <v>7.3333333333333334E-2</v>
      </c>
      <c r="L129" s="35" t="s">
        <v>90</v>
      </c>
      <c r="M129" s="37">
        <v>0.05</v>
      </c>
      <c r="N129" s="89">
        <f t="shared" ref="N129:S129" si="90">ROUND(20%*N125,2)</f>
        <v>0.17</v>
      </c>
      <c r="O129" s="127">
        <f t="shared" si="90"/>
        <v>0.15</v>
      </c>
      <c r="P129" s="127">
        <f t="shared" si="90"/>
        <v>0.15</v>
      </c>
      <c r="Q129" s="127">
        <f t="shared" si="90"/>
        <v>0.14000000000000001</v>
      </c>
      <c r="R129" s="127">
        <f t="shared" si="90"/>
        <v>0.14000000000000001</v>
      </c>
      <c r="S129" s="127">
        <f t="shared" si="90"/>
        <v>0.13</v>
      </c>
      <c r="T129" s="127">
        <v>0</v>
      </c>
      <c r="U129" s="127">
        <v>0</v>
      </c>
      <c r="V129" s="127">
        <v>0</v>
      </c>
      <c r="W129" s="127">
        <v>0</v>
      </c>
      <c r="X129" s="127">
        <v>0</v>
      </c>
      <c r="Y129" s="127">
        <v>0</v>
      </c>
    </row>
    <row r="130" spans="4:25" ht="17.25" customHeight="1" x14ac:dyDescent="0.25">
      <c r="D130" s="23" t="s">
        <v>26</v>
      </c>
      <c r="E130" s="23" t="s">
        <v>213</v>
      </c>
      <c r="F130" s="24" t="s">
        <v>126</v>
      </c>
      <c r="G130" s="25" t="s">
        <v>120</v>
      </c>
      <c r="H130" s="23">
        <v>60</v>
      </c>
      <c r="I130" s="26" t="s">
        <v>127</v>
      </c>
      <c r="J130" s="26" t="s">
        <v>34</v>
      </c>
      <c r="K130" s="27">
        <f>IFERROR(AVERAGE(N130:Y130),"n/a")</f>
        <v>0.35000000000000003</v>
      </c>
      <c r="L130" s="28" t="s">
        <v>28</v>
      </c>
      <c r="M130" s="29" t="s">
        <v>28</v>
      </c>
      <c r="N130" s="30">
        <v>0.35</v>
      </c>
      <c r="O130" s="31">
        <v>0.35</v>
      </c>
      <c r="P130" s="31">
        <v>0.35</v>
      </c>
      <c r="Q130" s="31">
        <v>0.35</v>
      </c>
      <c r="R130" s="31">
        <v>0.35</v>
      </c>
      <c r="S130" s="31">
        <v>0.35</v>
      </c>
      <c r="T130" s="31">
        <v>0.35</v>
      </c>
      <c r="U130" s="31">
        <v>0.35</v>
      </c>
      <c r="V130" s="31">
        <v>0.35</v>
      </c>
      <c r="W130" s="31">
        <v>0.35</v>
      </c>
      <c r="X130" s="31">
        <v>0.35</v>
      </c>
      <c r="Y130" s="31">
        <v>0.35</v>
      </c>
    </row>
    <row r="131" spans="4:25" ht="17.25" customHeight="1" x14ac:dyDescent="0.25">
      <c r="D131" s="23" t="s">
        <v>26</v>
      </c>
      <c r="E131" s="23" t="s">
        <v>213</v>
      </c>
      <c r="F131" s="24" t="s">
        <v>128</v>
      </c>
      <c r="G131" s="25" t="s">
        <v>120</v>
      </c>
      <c r="H131" s="23">
        <v>60</v>
      </c>
      <c r="I131" s="26" t="s">
        <v>129</v>
      </c>
      <c r="J131" s="26" t="s">
        <v>34</v>
      </c>
      <c r="K131" s="27">
        <f t="shared" si="0"/>
        <v>0.9</v>
      </c>
      <c r="L131" s="28" t="s">
        <v>28</v>
      </c>
      <c r="M131" s="29" t="s">
        <v>28</v>
      </c>
      <c r="N131" s="42">
        <f>1-SUM(N120,N124,N129)</f>
        <v>0.8</v>
      </c>
      <c r="O131" s="43">
        <f t="shared" ref="O131:Y131" si="91">1-SUM(O120,O124,O129)</f>
        <v>0.8</v>
      </c>
      <c r="P131" s="43">
        <f t="shared" si="91"/>
        <v>0.8</v>
      </c>
      <c r="Q131" s="43">
        <f t="shared" si="91"/>
        <v>0.8</v>
      </c>
      <c r="R131" s="43">
        <f t="shared" si="91"/>
        <v>0.8</v>
      </c>
      <c r="S131" s="43">
        <f t="shared" si="91"/>
        <v>0.8</v>
      </c>
      <c r="T131" s="43">
        <f t="shared" si="91"/>
        <v>1</v>
      </c>
      <c r="U131" s="43">
        <f t="shared" si="91"/>
        <v>1</v>
      </c>
      <c r="V131" s="43">
        <f t="shared" si="91"/>
        <v>1</v>
      </c>
      <c r="W131" s="43">
        <f t="shared" si="91"/>
        <v>1</v>
      </c>
      <c r="X131" s="43">
        <f t="shared" si="91"/>
        <v>1</v>
      </c>
      <c r="Y131" s="43">
        <f t="shared" si="91"/>
        <v>1</v>
      </c>
    </row>
    <row r="132" spans="4:25" ht="17.25" customHeight="1" x14ac:dyDescent="0.25">
      <c r="D132" s="32" t="s">
        <v>26</v>
      </c>
      <c r="E132" s="32" t="s">
        <v>213</v>
      </c>
      <c r="F132" s="33" t="s">
        <v>128</v>
      </c>
      <c r="G132" s="34" t="s">
        <v>120</v>
      </c>
      <c r="H132" s="32">
        <v>60</v>
      </c>
      <c r="I132" s="35" t="s">
        <v>129</v>
      </c>
      <c r="J132" s="35" t="s">
        <v>35</v>
      </c>
      <c r="K132" s="36">
        <f t="shared" ref="K132:K195" si="92">IFERROR(AVERAGE(N132:Y132),"n/a")</f>
        <v>4.4999999999999997E-3</v>
      </c>
      <c r="L132" s="35" t="s">
        <v>36</v>
      </c>
      <c r="M132" s="37">
        <f>10*(5*6)/10^3</f>
        <v>0.3</v>
      </c>
      <c r="N132" s="38">
        <f>ROUND(0.5%*N131,4)</f>
        <v>4.0000000000000001E-3</v>
      </c>
      <c r="O132" s="39">
        <f t="shared" ref="O132:Y132" si="93">ROUND(0.5%*O131,4)</f>
        <v>4.0000000000000001E-3</v>
      </c>
      <c r="P132" s="39">
        <f t="shared" si="93"/>
        <v>4.0000000000000001E-3</v>
      </c>
      <c r="Q132" s="39">
        <f t="shared" si="93"/>
        <v>4.0000000000000001E-3</v>
      </c>
      <c r="R132" s="39">
        <f t="shared" si="93"/>
        <v>4.0000000000000001E-3</v>
      </c>
      <c r="S132" s="39">
        <f t="shared" si="93"/>
        <v>4.0000000000000001E-3</v>
      </c>
      <c r="T132" s="39">
        <f t="shared" si="93"/>
        <v>5.0000000000000001E-3</v>
      </c>
      <c r="U132" s="39">
        <f t="shared" si="93"/>
        <v>5.0000000000000001E-3</v>
      </c>
      <c r="V132" s="39">
        <f t="shared" si="93"/>
        <v>5.0000000000000001E-3</v>
      </c>
      <c r="W132" s="39">
        <f t="shared" si="93"/>
        <v>5.0000000000000001E-3</v>
      </c>
      <c r="X132" s="39">
        <f t="shared" si="93"/>
        <v>5.0000000000000001E-3</v>
      </c>
      <c r="Y132" s="39">
        <f t="shared" si="93"/>
        <v>5.0000000000000001E-3</v>
      </c>
    </row>
    <row r="133" spans="4:25" ht="17.25" customHeight="1" x14ac:dyDescent="0.25">
      <c r="D133" s="32" t="s">
        <v>26</v>
      </c>
      <c r="E133" s="32" t="s">
        <v>213</v>
      </c>
      <c r="F133" s="33" t="s">
        <v>128</v>
      </c>
      <c r="G133" s="34" t="s">
        <v>120</v>
      </c>
      <c r="H133" s="32">
        <v>60</v>
      </c>
      <c r="I133" s="35" t="s">
        <v>129</v>
      </c>
      <c r="J133" s="35" t="s">
        <v>35</v>
      </c>
      <c r="K133" s="36">
        <f t="shared" si="92"/>
        <v>0.56000000000000005</v>
      </c>
      <c r="L133" s="35" t="s">
        <v>37</v>
      </c>
      <c r="M133" s="37">
        <v>4.5</v>
      </c>
      <c r="N133" s="40">
        <f>ROUND($N$42*N131,2)</f>
        <v>0.16</v>
      </c>
      <c r="O133" s="41">
        <f>ROUND($O$42*O131,2)</f>
        <v>0.24</v>
      </c>
      <c r="P133" s="41">
        <f>ROUND($P$42*P131,2)</f>
        <v>0.32</v>
      </c>
      <c r="Q133" s="41">
        <f>ROUND($Q$42*Q131,2)</f>
        <v>0.4</v>
      </c>
      <c r="R133" s="41">
        <f>ROUND($R$42*R131,2)</f>
        <v>0.56000000000000005</v>
      </c>
      <c r="S133" s="41">
        <f>ROUND($S$42*S131,2)</f>
        <v>0.64</v>
      </c>
      <c r="T133" s="41">
        <f>ROUND($T$42*T131,2)</f>
        <v>0.9</v>
      </c>
      <c r="U133" s="41">
        <f>ROUND($U$42*U131,2)</f>
        <v>0.9</v>
      </c>
      <c r="V133" s="41">
        <f>ROUND($V$42*V131,2)</f>
        <v>0.9</v>
      </c>
      <c r="W133" s="41">
        <f>ROUND($W$42*W131,2)</f>
        <v>0.7</v>
      </c>
      <c r="X133" s="41">
        <f>ROUND($X$42*X131,2)</f>
        <v>0.6</v>
      </c>
      <c r="Y133" s="41">
        <f>ROUND($Y$42*Y131,2)</f>
        <v>0.4</v>
      </c>
    </row>
    <row r="134" spans="4:25" ht="17.25" customHeight="1" x14ac:dyDescent="0.25">
      <c r="D134" s="32" t="s">
        <v>26</v>
      </c>
      <c r="E134" s="32" t="s">
        <v>213</v>
      </c>
      <c r="F134" s="33" t="s">
        <v>128</v>
      </c>
      <c r="G134" s="34" t="s">
        <v>120</v>
      </c>
      <c r="H134" s="32">
        <v>60</v>
      </c>
      <c r="I134" s="35" t="s">
        <v>129</v>
      </c>
      <c r="J134" s="35" t="s">
        <v>35</v>
      </c>
      <c r="K134" s="36">
        <f t="shared" si="92"/>
        <v>0.33549999999999996</v>
      </c>
      <c r="L134" s="35" t="s">
        <v>38</v>
      </c>
      <c r="M134" s="37">
        <v>4.5</v>
      </c>
      <c r="N134" s="40">
        <f>N131-SUM(N132:N133)</f>
        <v>0.63600000000000001</v>
      </c>
      <c r="O134" s="41">
        <f t="shared" ref="O134" si="94">O131-SUM(O132:O133)</f>
        <v>0.55600000000000005</v>
      </c>
      <c r="P134" s="41">
        <f t="shared" ref="P134:Y134" si="95">P131-SUM(P132:P133)</f>
        <v>0.47600000000000003</v>
      </c>
      <c r="Q134" s="41">
        <f t="shared" si="95"/>
        <v>0.39600000000000002</v>
      </c>
      <c r="R134" s="41">
        <f t="shared" si="95"/>
        <v>0.23599999999999999</v>
      </c>
      <c r="S134" s="41">
        <f t="shared" si="95"/>
        <v>0.15600000000000003</v>
      </c>
      <c r="T134" s="41">
        <f t="shared" si="95"/>
        <v>9.4999999999999973E-2</v>
      </c>
      <c r="U134" s="41">
        <f t="shared" si="95"/>
        <v>9.4999999999999973E-2</v>
      </c>
      <c r="V134" s="41">
        <f t="shared" si="95"/>
        <v>9.4999999999999973E-2</v>
      </c>
      <c r="W134" s="41">
        <f t="shared" si="95"/>
        <v>0.29500000000000004</v>
      </c>
      <c r="X134" s="41">
        <f t="shared" si="95"/>
        <v>0.39500000000000002</v>
      </c>
      <c r="Y134" s="41">
        <f t="shared" si="95"/>
        <v>0.59499999999999997</v>
      </c>
    </row>
    <row r="135" spans="4:25" ht="17.25" customHeight="1" x14ac:dyDescent="0.25">
      <c r="D135" s="23" t="s">
        <v>26</v>
      </c>
      <c r="E135" s="23" t="s">
        <v>213</v>
      </c>
      <c r="F135" s="24" t="s">
        <v>130</v>
      </c>
      <c r="G135" s="25" t="s">
        <v>120</v>
      </c>
      <c r="H135" s="23">
        <v>60</v>
      </c>
      <c r="I135" s="26" t="s">
        <v>131</v>
      </c>
      <c r="J135" s="26" t="s">
        <v>34</v>
      </c>
      <c r="K135" s="27">
        <f>IFERROR(AVERAGE(N135:Y135),"n/a")</f>
        <v>0.14999999999999997</v>
      </c>
      <c r="L135" s="28" t="s">
        <v>28</v>
      </c>
      <c r="M135" s="29" t="s">
        <v>28</v>
      </c>
      <c r="N135" s="30">
        <v>0.15</v>
      </c>
      <c r="O135" s="31">
        <v>0.15</v>
      </c>
      <c r="P135" s="31">
        <v>0.15</v>
      </c>
      <c r="Q135" s="31">
        <v>0.15</v>
      </c>
      <c r="R135" s="31">
        <v>0.15</v>
      </c>
      <c r="S135" s="31">
        <v>0.15</v>
      </c>
      <c r="T135" s="31">
        <v>0.15</v>
      </c>
      <c r="U135" s="31">
        <v>0.15</v>
      </c>
      <c r="V135" s="31">
        <v>0.15</v>
      </c>
      <c r="W135" s="31">
        <v>0.15</v>
      </c>
      <c r="X135" s="31">
        <v>0.15</v>
      </c>
      <c r="Y135" s="31">
        <v>0.15</v>
      </c>
    </row>
    <row r="136" spans="4:25" ht="17.25" customHeight="1" x14ac:dyDescent="0.25">
      <c r="D136" s="32" t="s">
        <v>26</v>
      </c>
      <c r="E136" s="32" t="s">
        <v>213</v>
      </c>
      <c r="F136" s="33" t="s">
        <v>130</v>
      </c>
      <c r="G136" s="34" t="s">
        <v>120</v>
      </c>
      <c r="H136" s="32">
        <v>60</v>
      </c>
      <c r="I136" s="35" t="s">
        <v>131</v>
      </c>
      <c r="J136" s="35" t="s">
        <v>35</v>
      </c>
      <c r="K136" s="36">
        <f>IFERROR(AVERAGE(N136:Y136),"n/a")</f>
        <v>0.14999999999999997</v>
      </c>
      <c r="L136" s="85" t="s">
        <v>50</v>
      </c>
      <c r="M136" s="37">
        <v>2</v>
      </c>
      <c r="N136" s="44">
        <f>N135</f>
        <v>0.15</v>
      </c>
      <c r="O136" s="39">
        <f t="shared" ref="O136:Y136" si="96">O135</f>
        <v>0.15</v>
      </c>
      <c r="P136" s="39">
        <f t="shared" si="96"/>
        <v>0.15</v>
      </c>
      <c r="Q136" s="39">
        <f t="shared" si="96"/>
        <v>0.15</v>
      </c>
      <c r="R136" s="39">
        <f t="shared" si="96"/>
        <v>0.15</v>
      </c>
      <c r="S136" s="39">
        <f t="shared" si="96"/>
        <v>0.15</v>
      </c>
      <c r="T136" s="39">
        <f t="shared" si="96"/>
        <v>0.15</v>
      </c>
      <c r="U136" s="39">
        <f t="shared" si="96"/>
        <v>0.15</v>
      </c>
      <c r="V136" s="39">
        <f t="shared" si="96"/>
        <v>0.15</v>
      </c>
      <c r="W136" s="39">
        <f t="shared" si="96"/>
        <v>0.15</v>
      </c>
      <c r="X136" s="39">
        <f t="shared" si="96"/>
        <v>0.15</v>
      </c>
      <c r="Y136" s="39">
        <f t="shared" si="96"/>
        <v>0.15</v>
      </c>
    </row>
    <row r="137" spans="4:25" ht="17.25" customHeight="1" x14ac:dyDescent="0.25">
      <c r="D137" s="32" t="s">
        <v>26</v>
      </c>
      <c r="E137" s="32" t="s">
        <v>213</v>
      </c>
      <c r="F137" s="33" t="s">
        <v>130</v>
      </c>
      <c r="G137" s="34" t="s">
        <v>120</v>
      </c>
      <c r="H137" s="32">
        <v>60</v>
      </c>
      <c r="I137" s="35" t="s">
        <v>131</v>
      </c>
      <c r="J137" s="35" t="s">
        <v>35</v>
      </c>
      <c r="K137" s="36">
        <f t="shared" ref="K137" si="97">IFERROR(AVERAGE(N137:Y137),"n/a")</f>
        <v>7.9999999999999988E-2</v>
      </c>
      <c r="L137" s="35" t="s">
        <v>56</v>
      </c>
      <c r="M137" s="37">
        <v>0.1</v>
      </c>
      <c r="N137" s="44">
        <f>ROUND(N135*50%,2)</f>
        <v>0.08</v>
      </c>
      <c r="O137" s="39">
        <f t="shared" ref="O137:Y137" si="98">ROUND(O135*50%,2)</f>
        <v>0.08</v>
      </c>
      <c r="P137" s="39">
        <f t="shared" si="98"/>
        <v>0.08</v>
      </c>
      <c r="Q137" s="39">
        <f t="shared" si="98"/>
        <v>0.08</v>
      </c>
      <c r="R137" s="39">
        <f t="shared" si="98"/>
        <v>0.08</v>
      </c>
      <c r="S137" s="39">
        <f t="shared" si="98"/>
        <v>0.08</v>
      </c>
      <c r="T137" s="39">
        <f t="shared" si="98"/>
        <v>0.08</v>
      </c>
      <c r="U137" s="39">
        <f t="shared" si="98"/>
        <v>0.08</v>
      </c>
      <c r="V137" s="39">
        <f t="shared" si="98"/>
        <v>0.08</v>
      </c>
      <c r="W137" s="39">
        <f t="shared" si="98"/>
        <v>0.08</v>
      </c>
      <c r="X137" s="39">
        <f t="shared" si="98"/>
        <v>0.08</v>
      </c>
      <c r="Y137" s="39">
        <f t="shared" si="98"/>
        <v>0.08</v>
      </c>
    </row>
    <row r="138" spans="4:25" ht="17.25" customHeight="1" x14ac:dyDescent="0.25">
      <c r="D138" s="32" t="s">
        <v>26</v>
      </c>
      <c r="E138" s="32" t="s">
        <v>213</v>
      </c>
      <c r="F138" s="33" t="s">
        <v>130</v>
      </c>
      <c r="G138" s="34" t="s">
        <v>120</v>
      </c>
      <c r="H138" s="32">
        <v>60</v>
      </c>
      <c r="I138" s="35" t="s">
        <v>131</v>
      </c>
      <c r="J138" s="35" t="s">
        <v>35</v>
      </c>
      <c r="K138" s="36">
        <f>IFERROR(AVERAGE(N138:Y138),"n/a")</f>
        <v>7.9999999999999988E-2</v>
      </c>
      <c r="L138" s="35" t="s">
        <v>55</v>
      </c>
      <c r="M138" s="37">
        <f>ROUND(0.5%*20,1)</f>
        <v>0.1</v>
      </c>
      <c r="N138" s="44">
        <f>N137</f>
        <v>0.08</v>
      </c>
      <c r="O138" s="39">
        <f t="shared" ref="O138:Y138" si="99">O137</f>
        <v>0.08</v>
      </c>
      <c r="P138" s="39">
        <f t="shared" si="99"/>
        <v>0.08</v>
      </c>
      <c r="Q138" s="39">
        <f t="shared" si="99"/>
        <v>0.08</v>
      </c>
      <c r="R138" s="39">
        <f t="shared" si="99"/>
        <v>0.08</v>
      </c>
      <c r="S138" s="39">
        <f t="shared" si="99"/>
        <v>0.08</v>
      </c>
      <c r="T138" s="39">
        <f t="shared" si="99"/>
        <v>0.08</v>
      </c>
      <c r="U138" s="39">
        <f t="shared" si="99"/>
        <v>0.08</v>
      </c>
      <c r="V138" s="39">
        <f t="shared" si="99"/>
        <v>0.08</v>
      </c>
      <c r="W138" s="39">
        <f t="shared" si="99"/>
        <v>0.08</v>
      </c>
      <c r="X138" s="39">
        <f t="shared" si="99"/>
        <v>0.08</v>
      </c>
      <c r="Y138" s="39">
        <f t="shared" si="99"/>
        <v>0.08</v>
      </c>
    </row>
    <row r="139" spans="4:25" ht="17.25" customHeight="1" x14ac:dyDescent="0.25">
      <c r="D139" s="120" t="s">
        <v>26</v>
      </c>
      <c r="E139" s="120" t="s">
        <v>213</v>
      </c>
      <c r="F139" s="121" t="s">
        <v>28</v>
      </c>
      <c r="G139" s="122" t="s">
        <v>132</v>
      </c>
      <c r="H139" s="120" t="s">
        <v>28</v>
      </c>
      <c r="I139" s="123" t="s">
        <v>28</v>
      </c>
      <c r="J139" s="123" t="s">
        <v>28</v>
      </c>
      <c r="K139" s="124" t="str">
        <f t="shared" si="92"/>
        <v>n/a</v>
      </c>
      <c r="L139" s="123" t="s">
        <v>28</v>
      </c>
      <c r="M139" s="125" t="s">
        <v>28</v>
      </c>
      <c r="N139" s="126" t="s">
        <v>28</v>
      </c>
      <c r="O139" s="124" t="s">
        <v>28</v>
      </c>
      <c r="P139" s="124" t="s">
        <v>28</v>
      </c>
      <c r="Q139" s="124" t="s">
        <v>28</v>
      </c>
      <c r="R139" s="124" t="s">
        <v>28</v>
      </c>
      <c r="S139" s="124" t="s">
        <v>28</v>
      </c>
      <c r="T139" s="124" t="s">
        <v>28</v>
      </c>
      <c r="U139" s="124" t="s">
        <v>28</v>
      </c>
      <c r="V139" s="124" t="s">
        <v>28</v>
      </c>
      <c r="W139" s="124" t="s">
        <v>28</v>
      </c>
      <c r="X139" s="124" t="s">
        <v>28</v>
      </c>
      <c r="Y139" s="124" t="s">
        <v>28</v>
      </c>
    </row>
    <row r="140" spans="4:25" ht="17.25" customHeight="1" x14ac:dyDescent="0.25">
      <c r="D140" s="23" t="s">
        <v>26</v>
      </c>
      <c r="E140" s="23" t="s">
        <v>213</v>
      </c>
      <c r="F140" s="24" t="s">
        <v>133</v>
      </c>
      <c r="G140" s="25" t="s">
        <v>120</v>
      </c>
      <c r="H140" s="23">
        <v>90</v>
      </c>
      <c r="I140" s="26" t="s">
        <v>134</v>
      </c>
      <c r="J140" s="26" t="s">
        <v>34</v>
      </c>
      <c r="K140" s="27">
        <f t="shared" si="92"/>
        <v>0.84999999999999976</v>
      </c>
      <c r="L140" s="28" t="s">
        <v>28</v>
      </c>
      <c r="M140" s="29" t="s">
        <v>28</v>
      </c>
      <c r="N140" s="42">
        <f>1-N144</f>
        <v>0.85</v>
      </c>
      <c r="O140" s="43">
        <f t="shared" ref="O140:Y140" si="100">1-O144</f>
        <v>0.85</v>
      </c>
      <c r="P140" s="43">
        <f t="shared" si="100"/>
        <v>0.85</v>
      </c>
      <c r="Q140" s="43">
        <f t="shared" si="100"/>
        <v>0.85</v>
      </c>
      <c r="R140" s="43">
        <f t="shared" si="100"/>
        <v>0.85</v>
      </c>
      <c r="S140" s="43">
        <f t="shared" si="100"/>
        <v>0.85</v>
      </c>
      <c r="T140" s="43">
        <f t="shared" si="100"/>
        <v>0.85</v>
      </c>
      <c r="U140" s="43">
        <f t="shared" si="100"/>
        <v>0.85</v>
      </c>
      <c r="V140" s="43">
        <f t="shared" si="100"/>
        <v>0.85</v>
      </c>
      <c r="W140" s="43">
        <f t="shared" si="100"/>
        <v>0.85</v>
      </c>
      <c r="X140" s="43">
        <f t="shared" si="100"/>
        <v>0.85</v>
      </c>
      <c r="Y140" s="43">
        <f t="shared" si="100"/>
        <v>0.85</v>
      </c>
    </row>
    <row r="141" spans="4:25" ht="17.25" customHeight="1" x14ac:dyDescent="0.25">
      <c r="D141" s="32" t="s">
        <v>26</v>
      </c>
      <c r="E141" s="32" t="s">
        <v>213</v>
      </c>
      <c r="F141" s="33" t="s">
        <v>133</v>
      </c>
      <c r="G141" s="34" t="s">
        <v>120</v>
      </c>
      <c r="H141" s="32">
        <v>90</v>
      </c>
      <c r="I141" s="35" t="s">
        <v>134</v>
      </c>
      <c r="J141" s="35" t="s">
        <v>35</v>
      </c>
      <c r="K141" s="36">
        <f t="shared" si="92"/>
        <v>0.84999999999999976</v>
      </c>
      <c r="L141" s="85" t="s">
        <v>54</v>
      </c>
      <c r="M141" s="37">
        <v>2.5</v>
      </c>
      <c r="N141" s="40">
        <f>N140</f>
        <v>0.85</v>
      </c>
      <c r="O141" s="41">
        <f t="shared" ref="O141:Y141" si="101">O140</f>
        <v>0.85</v>
      </c>
      <c r="P141" s="41">
        <f t="shared" si="101"/>
        <v>0.85</v>
      </c>
      <c r="Q141" s="41">
        <f t="shared" si="101"/>
        <v>0.85</v>
      </c>
      <c r="R141" s="41">
        <f t="shared" si="101"/>
        <v>0.85</v>
      </c>
      <c r="S141" s="41">
        <f t="shared" si="101"/>
        <v>0.85</v>
      </c>
      <c r="T141" s="41">
        <f t="shared" si="101"/>
        <v>0.85</v>
      </c>
      <c r="U141" s="41">
        <f t="shared" si="101"/>
        <v>0.85</v>
      </c>
      <c r="V141" s="41">
        <f t="shared" si="101"/>
        <v>0.85</v>
      </c>
      <c r="W141" s="41">
        <f t="shared" si="101"/>
        <v>0.85</v>
      </c>
      <c r="X141" s="41">
        <f t="shared" si="101"/>
        <v>0.85</v>
      </c>
      <c r="Y141" s="41">
        <f t="shared" si="101"/>
        <v>0.85</v>
      </c>
    </row>
    <row r="142" spans="4:25" ht="17.25" customHeight="1" x14ac:dyDescent="0.25">
      <c r="D142" s="32" t="s">
        <v>26</v>
      </c>
      <c r="E142" s="32" t="s">
        <v>213</v>
      </c>
      <c r="F142" s="33" t="s">
        <v>133</v>
      </c>
      <c r="G142" s="34" t="s">
        <v>120</v>
      </c>
      <c r="H142" s="32">
        <v>90</v>
      </c>
      <c r="I142" s="35" t="s">
        <v>134</v>
      </c>
      <c r="J142" s="35" t="s">
        <v>35</v>
      </c>
      <c r="K142" s="36">
        <f t="shared" si="92"/>
        <v>0.51999999999999991</v>
      </c>
      <c r="L142" s="35" t="s">
        <v>135</v>
      </c>
      <c r="M142" s="37">
        <v>0.9</v>
      </c>
      <c r="N142" s="87">
        <f>N140-N143</f>
        <v>0.16999999999999993</v>
      </c>
      <c r="O142" s="88">
        <f t="shared" ref="O142:Y142" si="102">O140-O143</f>
        <v>0.26</v>
      </c>
      <c r="P142" s="88">
        <f t="shared" si="102"/>
        <v>0.33999999999999997</v>
      </c>
      <c r="Q142" s="88">
        <f t="shared" si="102"/>
        <v>0.43</v>
      </c>
      <c r="R142" s="88">
        <f t="shared" si="102"/>
        <v>0.6</v>
      </c>
      <c r="S142" s="88">
        <f t="shared" si="102"/>
        <v>0.67999999999999994</v>
      </c>
      <c r="T142" s="88">
        <f t="shared" si="102"/>
        <v>0.77</v>
      </c>
      <c r="U142" s="88">
        <f t="shared" si="102"/>
        <v>0.77</v>
      </c>
      <c r="V142" s="88">
        <f t="shared" si="102"/>
        <v>0.77</v>
      </c>
      <c r="W142" s="88">
        <f t="shared" si="102"/>
        <v>0.6</v>
      </c>
      <c r="X142" s="88">
        <f t="shared" si="102"/>
        <v>0.51</v>
      </c>
      <c r="Y142" s="88">
        <f t="shared" si="102"/>
        <v>0.33999999999999997</v>
      </c>
    </row>
    <row r="143" spans="4:25" ht="17.25" customHeight="1" x14ac:dyDescent="0.25">
      <c r="D143" s="32" t="s">
        <v>26</v>
      </c>
      <c r="E143" s="32" t="s">
        <v>213</v>
      </c>
      <c r="F143" s="33" t="s">
        <v>133</v>
      </c>
      <c r="G143" s="34" t="s">
        <v>120</v>
      </c>
      <c r="H143" s="32">
        <v>90</v>
      </c>
      <c r="I143" s="35" t="s">
        <v>134</v>
      </c>
      <c r="J143" s="35" t="s">
        <v>35</v>
      </c>
      <c r="K143" s="36">
        <f t="shared" si="92"/>
        <v>0.33</v>
      </c>
      <c r="L143" s="35" t="s">
        <v>136</v>
      </c>
      <c r="M143" s="37">
        <v>0.11</v>
      </c>
      <c r="N143" s="87">
        <f t="shared" ref="N143:Y143" si="103">ROUND(N43/N40*N140,2)</f>
        <v>0.68</v>
      </c>
      <c r="O143" s="88">
        <f t="shared" si="103"/>
        <v>0.59</v>
      </c>
      <c r="P143" s="88">
        <f t="shared" si="103"/>
        <v>0.51</v>
      </c>
      <c r="Q143" s="88">
        <f t="shared" si="103"/>
        <v>0.42</v>
      </c>
      <c r="R143" s="88">
        <f t="shared" si="103"/>
        <v>0.25</v>
      </c>
      <c r="S143" s="88">
        <f t="shared" si="103"/>
        <v>0.17</v>
      </c>
      <c r="T143" s="88">
        <f t="shared" si="103"/>
        <v>0.08</v>
      </c>
      <c r="U143" s="88">
        <f t="shared" si="103"/>
        <v>0.08</v>
      </c>
      <c r="V143" s="88">
        <f t="shared" si="103"/>
        <v>0.08</v>
      </c>
      <c r="W143" s="88">
        <f t="shared" si="103"/>
        <v>0.25</v>
      </c>
      <c r="X143" s="88">
        <f t="shared" si="103"/>
        <v>0.34</v>
      </c>
      <c r="Y143" s="88">
        <f t="shared" si="103"/>
        <v>0.51</v>
      </c>
    </row>
    <row r="144" spans="4:25" ht="17.25" customHeight="1" x14ac:dyDescent="0.25">
      <c r="D144" s="23" t="s">
        <v>26</v>
      </c>
      <c r="E144" s="23" t="s">
        <v>213</v>
      </c>
      <c r="F144" s="24" t="s">
        <v>133</v>
      </c>
      <c r="G144" s="25" t="s">
        <v>120</v>
      </c>
      <c r="H144" s="23">
        <v>90</v>
      </c>
      <c r="I144" s="26" t="s">
        <v>137</v>
      </c>
      <c r="J144" s="26" t="s">
        <v>34</v>
      </c>
      <c r="K144" s="27">
        <f t="shared" si="92"/>
        <v>0.14999999999999997</v>
      </c>
      <c r="L144" s="28" t="s">
        <v>28</v>
      </c>
      <c r="M144" s="29" t="s">
        <v>28</v>
      </c>
      <c r="N144" s="30">
        <v>0.15</v>
      </c>
      <c r="O144" s="31">
        <v>0.15</v>
      </c>
      <c r="P144" s="31">
        <v>0.15</v>
      </c>
      <c r="Q144" s="31">
        <v>0.15</v>
      </c>
      <c r="R144" s="31">
        <v>0.15</v>
      </c>
      <c r="S144" s="31">
        <v>0.15</v>
      </c>
      <c r="T144" s="31">
        <v>0.15</v>
      </c>
      <c r="U144" s="31">
        <v>0.15</v>
      </c>
      <c r="V144" s="31">
        <v>0.15</v>
      </c>
      <c r="W144" s="31">
        <v>0.15</v>
      </c>
      <c r="X144" s="31">
        <v>0.15</v>
      </c>
      <c r="Y144" s="31">
        <v>0.15</v>
      </c>
    </row>
    <row r="145" spans="4:25" ht="17.25" customHeight="1" x14ac:dyDescent="0.25">
      <c r="D145" s="32" t="s">
        <v>26</v>
      </c>
      <c r="E145" s="32" t="s">
        <v>213</v>
      </c>
      <c r="F145" s="33" t="s">
        <v>133</v>
      </c>
      <c r="G145" s="34" t="s">
        <v>120</v>
      </c>
      <c r="H145" s="32">
        <v>90</v>
      </c>
      <c r="I145" s="35" t="s">
        <v>137</v>
      </c>
      <c r="J145" s="35" t="s">
        <v>35</v>
      </c>
      <c r="K145" s="36">
        <f t="shared" si="92"/>
        <v>0.14999999999999997</v>
      </c>
      <c r="L145" s="85" t="s">
        <v>50</v>
      </c>
      <c r="M145" s="37">
        <v>2</v>
      </c>
      <c r="N145" s="40">
        <f>N144</f>
        <v>0.15</v>
      </c>
      <c r="O145" s="41">
        <f t="shared" ref="O145:Y145" si="104">O144</f>
        <v>0.15</v>
      </c>
      <c r="P145" s="41">
        <f t="shared" si="104"/>
        <v>0.15</v>
      </c>
      <c r="Q145" s="41">
        <f t="shared" si="104"/>
        <v>0.15</v>
      </c>
      <c r="R145" s="41">
        <f t="shared" si="104"/>
        <v>0.15</v>
      </c>
      <c r="S145" s="41">
        <f t="shared" si="104"/>
        <v>0.15</v>
      </c>
      <c r="T145" s="41">
        <f t="shared" si="104"/>
        <v>0.15</v>
      </c>
      <c r="U145" s="41">
        <f t="shared" si="104"/>
        <v>0.15</v>
      </c>
      <c r="V145" s="41">
        <f t="shared" si="104"/>
        <v>0.15</v>
      </c>
      <c r="W145" s="41">
        <f t="shared" si="104"/>
        <v>0.15</v>
      </c>
      <c r="X145" s="41">
        <f t="shared" si="104"/>
        <v>0.15</v>
      </c>
      <c r="Y145" s="41">
        <f t="shared" si="104"/>
        <v>0.15</v>
      </c>
    </row>
    <row r="146" spans="4:25" ht="17.25" customHeight="1" x14ac:dyDescent="0.25">
      <c r="D146" s="32" t="s">
        <v>26</v>
      </c>
      <c r="E146" s="32" t="s">
        <v>213</v>
      </c>
      <c r="F146" s="33" t="s">
        <v>133</v>
      </c>
      <c r="G146" s="34" t="s">
        <v>120</v>
      </c>
      <c r="H146" s="32">
        <v>90</v>
      </c>
      <c r="I146" s="35" t="s">
        <v>137</v>
      </c>
      <c r="J146" s="35" t="s">
        <v>35</v>
      </c>
      <c r="K146" s="36">
        <f t="shared" si="92"/>
        <v>9.4166666666666676E-2</v>
      </c>
      <c r="L146" s="35" t="s">
        <v>135</v>
      </c>
      <c r="M146" s="37">
        <v>0.9</v>
      </c>
      <c r="N146" s="87">
        <f>N144-N147</f>
        <v>0.03</v>
      </c>
      <c r="O146" s="88">
        <f t="shared" ref="O146:Y146" si="105">O144-O147</f>
        <v>4.9999999999999989E-2</v>
      </c>
      <c r="P146" s="88">
        <f t="shared" si="105"/>
        <v>0.06</v>
      </c>
      <c r="Q146" s="88">
        <f t="shared" si="105"/>
        <v>7.9999999999999988E-2</v>
      </c>
      <c r="R146" s="88">
        <f t="shared" si="105"/>
        <v>0.10999999999999999</v>
      </c>
      <c r="S146" s="88">
        <f t="shared" si="105"/>
        <v>0.12</v>
      </c>
      <c r="T146" s="88">
        <f t="shared" si="105"/>
        <v>0.13999999999999999</v>
      </c>
      <c r="U146" s="88">
        <f t="shared" si="105"/>
        <v>0.13999999999999999</v>
      </c>
      <c r="V146" s="88">
        <f t="shared" si="105"/>
        <v>0.13999999999999999</v>
      </c>
      <c r="W146" s="88">
        <f t="shared" si="105"/>
        <v>0.10999999999999999</v>
      </c>
      <c r="X146" s="88">
        <f t="shared" si="105"/>
        <v>0.09</v>
      </c>
      <c r="Y146" s="88">
        <f t="shared" si="105"/>
        <v>0.06</v>
      </c>
    </row>
    <row r="147" spans="4:25" ht="17.25" customHeight="1" x14ac:dyDescent="0.25">
      <c r="D147" s="32" t="s">
        <v>26</v>
      </c>
      <c r="E147" s="32" t="s">
        <v>213</v>
      </c>
      <c r="F147" s="33" t="s">
        <v>133</v>
      </c>
      <c r="G147" s="34" t="s">
        <v>120</v>
      </c>
      <c r="H147" s="32">
        <v>90</v>
      </c>
      <c r="I147" s="35" t="s">
        <v>137</v>
      </c>
      <c r="J147" s="35" t="s">
        <v>35</v>
      </c>
      <c r="K147" s="36">
        <f t="shared" si="92"/>
        <v>5.5833333333333339E-2</v>
      </c>
      <c r="L147" s="35" t="s">
        <v>136</v>
      </c>
      <c r="M147" s="37">
        <v>0.11</v>
      </c>
      <c r="N147" s="87">
        <f t="shared" ref="N147:Y147" si="106">ROUND(N43/N40*N144,2)</f>
        <v>0.12</v>
      </c>
      <c r="O147" s="88">
        <f t="shared" si="106"/>
        <v>0.1</v>
      </c>
      <c r="P147" s="88">
        <f t="shared" si="106"/>
        <v>0.09</v>
      </c>
      <c r="Q147" s="88">
        <f t="shared" si="106"/>
        <v>7.0000000000000007E-2</v>
      </c>
      <c r="R147" s="88">
        <f t="shared" si="106"/>
        <v>0.04</v>
      </c>
      <c r="S147" s="88">
        <f t="shared" si="106"/>
        <v>0.03</v>
      </c>
      <c r="T147" s="88">
        <f t="shared" si="106"/>
        <v>0.01</v>
      </c>
      <c r="U147" s="88">
        <f t="shared" si="106"/>
        <v>0.01</v>
      </c>
      <c r="V147" s="88">
        <f t="shared" si="106"/>
        <v>0.01</v>
      </c>
      <c r="W147" s="88">
        <f t="shared" si="106"/>
        <v>0.04</v>
      </c>
      <c r="X147" s="88">
        <f t="shared" si="106"/>
        <v>0.06</v>
      </c>
      <c r="Y147" s="88">
        <f t="shared" si="106"/>
        <v>0.09</v>
      </c>
    </row>
    <row r="148" spans="4:25" ht="17.25" customHeight="1" x14ac:dyDescent="0.25">
      <c r="D148" s="23" t="s">
        <v>26</v>
      </c>
      <c r="E148" s="23" t="s">
        <v>213</v>
      </c>
      <c r="F148" s="24" t="s">
        <v>138</v>
      </c>
      <c r="G148" s="25" t="s">
        <v>120</v>
      </c>
      <c r="H148" s="23">
        <v>120</v>
      </c>
      <c r="I148" s="26" t="s">
        <v>139</v>
      </c>
      <c r="J148" s="26" t="s">
        <v>34</v>
      </c>
      <c r="K148" s="27">
        <f t="shared" si="92"/>
        <v>0</v>
      </c>
      <c r="L148" s="28" t="s">
        <v>28</v>
      </c>
      <c r="M148" s="29" t="s">
        <v>28</v>
      </c>
      <c r="N148" s="30">
        <v>0</v>
      </c>
      <c r="O148" s="31">
        <v>0</v>
      </c>
      <c r="P148" s="31">
        <v>0</v>
      </c>
      <c r="Q148" s="31">
        <v>0</v>
      </c>
      <c r="R148" s="31">
        <v>0</v>
      </c>
      <c r="S148" s="31">
        <v>0</v>
      </c>
      <c r="T148" s="31">
        <v>0</v>
      </c>
      <c r="U148" s="31">
        <v>0</v>
      </c>
      <c r="V148" s="31">
        <v>0</v>
      </c>
      <c r="W148" s="31">
        <v>0</v>
      </c>
      <c r="X148" s="31">
        <v>0</v>
      </c>
      <c r="Y148" s="31">
        <v>0</v>
      </c>
    </row>
    <row r="149" spans="4:25" ht="17.25" customHeight="1" x14ac:dyDescent="0.25">
      <c r="D149" s="32" t="s">
        <v>26</v>
      </c>
      <c r="E149" s="32" t="s">
        <v>213</v>
      </c>
      <c r="F149" s="33" t="s">
        <v>138</v>
      </c>
      <c r="G149" s="34" t="s">
        <v>120</v>
      </c>
      <c r="H149" s="32">
        <v>120</v>
      </c>
      <c r="I149" s="35" t="s">
        <v>139</v>
      </c>
      <c r="J149" s="35" t="s">
        <v>35</v>
      </c>
      <c r="K149" s="36">
        <f t="shared" si="92"/>
        <v>0</v>
      </c>
      <c r="L149" s="91" t="s">
        <v>140</v>
      </c>
      <c r="M149" s="92">
        <v>302</v>
      </c>
      <c r="N149" s="128">
        <f t="shared" ref="N149:Y149" si="107">ROUND(N148*50%,2)</f>
        <v>0</v>
      </c>
      <c r="O149" s="129">
        <f t="shared" si="107"/>
        <v>0</v>
      </c>
      <c r="P149" s="129">
        <f t="shared" si="107"/>
        <v>0</v>
      </c>
      <c r="Q149" s="129">
        <f t="shared" si="107"/>
        <v>0</v>
      </c>
      <c r="R149" s="129">
        <f t="shared" si="107"/>
        <v>0</v>
      </c>
      <c r="S149" s="129">
        <f t="shared" si="107"/>
        <v>0</v>
      </c>
      <c r="T149" s="129">
        <f t="shared" si="107"/>
        <v>0</v>
      </c>
      <c r="U149" s="129">
        <f t="shared" si="107"/>
        <v>0</v>
      </c>
      <c r="V149" s="129">
        <f t="shared" si="107"/>
        <v>0</v>
      </c>
      <c r="W149" s="129">
        <f t="shared" si="107"/>
        <v>0</v>
      </c>
      <c r="X149" s="129">
        <f t="shared" si="107"/>
        <v>0</v>
      </c>
      <c r="Y149" s="129">
        <f t="shared" si="107"/>
        <v>0</v>
      </c>
    </row>
    <row r="150" spans="4:25" ht="17.25" customHeight="1" x14ac:dyDescent="0.25">
      <c r="D150" s="32" t="s">
        <v>26</v>
      </c>
      <c r="E150" s="32" t="s">
        <v>213</v>
      </c>
      <c r="F150" s="33" t="s">
        <v>138</v>
      </c>
      <c r="G150" s="34" t="s">
        <v>120</v>
      </c>
      <c r="H150" s="32">
        <v>120</v>
      </c>
      <c r="I150" s="35" t="s">
        <v>139</v>
      </c>
      <c r="J150" s="35" t="s">
        <v>35</v>
      </c>
      <c r="K150" s="36">
        <f t="shared" si="92"/>
        <v>0</v>
      </c>
      <c r="L150" s="91" t="s">
        <v>141</v>
      </c>
      <c r="M150" s="92">
        <v>261</v>
      </c>
      <c r="N150" s="128">
        <f t="shared" ref="N150:Y150" si="108">ROUND(N148*45%,2)</f>
        <v>0</v>
      </c>
      <c r="O150" s="129">
        <f t="shared" si="108"/>
        <v>0</v>
      </c>
      <c r="P150" s="129">
        <f t="shared" si="108"/>
        <v>0</v>
      </c>
      <c r="Q150" s="129">
        <f t="shared" si="108"/>
        <v>0</v>
      </c>
      <c r="R150" s="129">
        <f t="shared" si="108"/>
        <v>0</v>
      </c>
      <c r="S150" s="129">
        <f t="shared" si="108"/>
        <v>0</v>
      </c>
      <c r="T150" s="129">
        <f t="shared" si="108"/>
        <v>0</v>
      </c>
      <c r="U150" s="129">
        <f t="shared" si="108"/>
        <v>0</v>
      </c>
      <c r="V150" s="129">
        <f t="shared" si="108"/>
        <v>0</v>
      </c>
      <c r="W150" s="129">
        <f t="shared" si="108"/>
        <v>0</v>
      </c>
      <c r="X150" s="129">
        <f t="shared" si="108"/>
        <v>0</v>
      </c>
      <c r="Y150" s="129">
        <f t="shared" si="108"/>
        <v>0</v>
      </c>
    </row>
    <row r="151" spans="4:25" ht="17.25" customHeight="1" x14ac:dyDescent="0.25">
      <c r="D151" s="32" t="s">
        <v>26</v>
      </c>
      <c r="E151" s="32" t="s">
        <v>213</v>
      </c>
      <c r="F151" s="33" t="s">
        <v>138</v>
      </c>
      <c r="G151" s="34" t="s">
        <v>120</v>
      </c>
      <c r="H151" s="32">
        <v>120</v>
      </c>
      <c r="I151" s="35" t="s">
        <v>139</v>
      </c>
      <c r="J151" s="35" t="s">
        <v>35</v>
      </c>
      <c r="K151" s="36">
        <f t="shared" si="92"/>
        <v>0</v>
      </c>
      <c r="L151" s="91" t="s">
        <v>142</v>
      </c>
      <c r="M151" s="92">
        <v>281</v>
      </c>
      <c r="N151" s="128">
        <f>N148-SUM(N149:N150)</f>
        <v>0</v>
      </c>
      <c r="O151" s="129">
        <f t="shared" ref="O151:Y151" si="109">O148-SUM(O149:O150)</f>
        <v>0</v>
      </c>
      <c r="P151" s="129">
        <f t="shared" si="109"/>
        <v>0</v>
      </c>
      <c r="Q151" s="129">
        <f t="shared" si="109"/>
        <v>0</v>
      </c>
      <c r="R151" s="129">
        <f t="shared" si="109"/>
        <v>0</v>
      </c>
      <c r="S151" s="129">
        <f t="shared" si="109"/>
        <v>0</v>
      </c>
      <c r="T151" s="129">
        <f t="shared" si="109"/>
        <v>0</v>
      </c>
      <c r="U151" s="129">
        <f t="shared" si="109"/>
        <v>0</v>
      </c>
      <c r="V151" s="129">
        <f t="shared" si="109"/>
        <v>0</v>
      </c>
      <c r="W151" s="129">
        <f t="shared" si="109"/>
        <v>0</v>
      </c>
      <c r="X151" s="129">
        <f t="shared" si="109"/>
        <v>0</v>
      </c>
      <c r="Y151" s="129">
        <f t="shared" si="109"/>
        <v>0</v>
      </c>
    </row>
    <row r="152" spans="4:25" ht="17.25" customHeight="1" x14ac:dyDescent="0.25">
      <c r="D152" s="32" t="s">
        <v>26</v>
      </c>
      <c r="E152" s="32" t="s">
        <v>213</v>
      </c>
      <c r="F152" s="33" t="s">
        <v>138</v>
      </c>
      <c r="G152" s="34" t="s">
        <v>120</v>
      </c>
      <c r="H152" s="32">
        <v>120</v>
      </c>
      <c r="I152" s="35" t="s">
        <v>139</v>
      </c>
      <c r="J152" s="35" t="s">
        <v>35</v>
      </c>
      <c r="K152" s="36">
        <f t="shared" si="92"/>
        <v>0</v>
      </c>
      <c r="L152" s="35" t="s">
        <v>143</v>
      </c>
      <c r="M152" s="37">
        <v>591</v>
      </c>
      <c r="N152" s="130">
        <v>0</v>
      </c>
      <c r="O152" s="131">
        <v>0</v>
      </c>
      <c r="P152" s="131">
        <v>0</v>
      </c>
      <c r="Q152" s="131">
        <v>0</v>
      </c>
      <c r="R152" s="131">
        <v>0</v>
      </c>
      <c r="S152" s="131">
        <v>0</v>
      </c>
      <c r="T152" s="131">
        <v>0</v>
      </c>
      <c r="U152" s="131">
        <v>0</v>
      </c>
      <c r="V152" s="131">
        <v>0</v>
      </c>
      <c r="W152" s="131">
        <v>0</v>
      </c>
      <c r="X152" s="131">
        <v>0</v>
      </c>
      <c r="Y152" s="131">
        <v>0</v>
      </c>
    </row>
    <row r="153" spans="4:25" ht="17.25" customHeight="1" x14ac:dyDescent="0.25">
      <c r="D153" s="32" t="s">
        <v>26</v>
      </c>
      <c r="E153" s="32" t="s">
        <v>213</v>
      </c>
      <c r="F153" s="33" t="s">
        <v>138</v>
      </c>
      <c r="G153" s="34" t="s">
        <v>120</v>
      </c>
      <c r="H153" s="32">
        <v>120</v>
      </c>
      <c r="I153" s="35" t="s">
        <v>139</v>
      </c>
      <c r="J153" s="35" t="s">
        <v>35</v>
      </c>
      <c r="K153" s="36">
        <f t="shared" si="92"/>
        <v>0</v>
      </c>
      <c r="L153" s="35" t="s">
        <v>144</v>
      </c>
      <c r="M153" s="37">
        <v>469</v>
      </c>
      <c r="N153" s="130">
        <v>0</v>
      </c>
      <c r="O153" s="131">
        <v>0</v>
      </c>
      <c r="P153" s="131">
        <v>0</v>
      </c>
      <c r="Q153" s="131">
        <v>0</v>
      </c>
      <c r="R153" s="131">
        <v>0</v>
      </c>
      <c r="S153" s="131">
        <v>0</v>
      </c>
      <c r="T153" s="131">
        <v>0</v>
      </c>
      <c r="U153" s="131">
        <v>0</v>
      </c>
      <c r="V153" s="131">
        <v>0</v>
      </c>
      <c r="W153" s="131">
        <v>0</v>
      </c>
      <c r="X153" s="131">
        <v>0</v>
      </c>
      <c r="Y153" s="131">
        <v>0</v>
      </c>
    </row>
    <row r="154" spans="4:25" ht="17.25" customHeight="1" x14ac:dyDescent="0.25">
      <c r="D154" s="32" t="s">
        <v>26</v>
      </c>
      <c r="E154" s="32" t="s">
        <v>213</v>
      </c>
      <c r="F154" s="33" t="s">
        <v>138</v>
      </c>
      <c r="G154" s="34" t="s">
        <v>120</v>
      </c>
      <c r="H154" s="32">
        <v>120</v>
      </c>
      <c r="I154" s="35" t="s">
        <v>139</v>
      </c>
      <c r="J154" s="35" t="s">
        <v>35</v>
      </c>
      <c r="K154" s="36">
        <f t="shared" si="92"/>
        <v>0</v>
      </c>
      <c r="L154" s="35" t="s">
        <v>145</v>
      </c>
      <c r="M154" s="37">
        <v>409</v>
      </c>
      <c r="N154" s="130">
        <v>0</v>
      </c>
      <c r="O154" s="131">
        <v>0</v>
      </c>
      <c r="P154" s="131">
        <v>0</v>
      </c>
      <c r="Q154" s="131">
        <v>0</v>
      </c>
      <c r="R154" s="131">
        <v>0</v>
      </c>
      <c r="S154" s="131">
        <v>0</v>
      </c>
      <c r="T154" s="131">
        <v>0</v>
      </c>
      <c r="U154" s="131">
        <v>0</v>
      </c>
      <c r="V154" s="131">
        <v>0</v>
      </c>
      <c r="W154" s="131">
        <v>0</v>
      </c>
      <c r="X154" s="131">
        <v>0</v>
      </c>
      <c r="Y154" s="131">
        <v>0</v>
      </c>
    </row>
    <row r="155" spans="4:25" ht="17.25" customHeight="1" x14ac:dyDescent="0.25">
      <c r="D155" s="23" t="s">
        <v>26</v>
      </c>
      <c r="E155" s="23" t="s">
        <v>213</v>
      </c>
      <c r="F155" s="24" t="s">
        <v>146</v>
      </c>
      <c r="G155" s="25" t="s">
        <v>120</v>
      </c>
      <c r="H155" s="23">
        <v>160</v>
      </c>
      <c r="I155" s="26" t="s">
        <v>147</v>
      </c>
      <c r="J155" s="26" t="s">
        <v>34</v>
      </c>
      <c r="K155" s="27">
        <f t="shared" si="92"/>
        <v>1</v>
      </c>
      <c r="L155" s="28" t="s">
        <v>28</v>
      </c>
      <c r="M155" s="29" t="s">
        <v>28</v>
      </c>
      <c r="N155" s="30">
        <v>1</v>
      </c>
      <c r="O155" s="31">
        <v>1</v>
      </c>
      <c r="P155" s="31">
        <v>1</v>
      </c>
      <c r="Q155" s="31">
        <v>1</v>
      </c>
      <c r="R155" s="31">
        <v>1</v>
      </c>
      <c r="S155" s="31">
        <v>1</v>
      </c>
      <c r="T155" s="31">
        <v>1</v>
      </c>
      <c r="U155" s="31">
        <v>1</v>
      </c>
      <c r="V155" s="31">
        <v>1</v>
      </c>
      <c r="W155" s="31">
        <v>1</v>
      </c>
      <c r="X155" s="31">
        <v>1</v>
      </c>
      <c r="Y155" s="31">
        <v>1</v>
      </c>
    </row>
    <row r="156" spans="4:25" ht="17.25" customHeight="1" x14ac:dyDescent="0.25">
      <c r="D156" s="120" t="s">
        <v>26</v>
      </c>
      <c r="E156" s="120" t="s">
        <v>213</v>
      </c>
      <c r="F156" s="121" t="s">
        <v>28</v>
      </c>
      <c r="G156" s="122" t="s">
        <v>148</v>
      </c>
      <c r="H156" s="120" t="s">
        <v>28</v>
      </c>
      <c r="I156" s="123" t="s">
        <v>28</v>
      </c>
      <c r="J156" s="123" t="s">
        <v>28</v>
      </c>
      <c r="K156" s="124" t="str">
        <f t="shared" si="92"/>
        <v>n/a</v>
      </c>
      <c r="L156" s="123" t="s">
        <v>28</v>
      </c>
      <c r="M156" s="125" t="s">
        <v>28</v>
      </c>
      <c r="N156" s="126" t="s">
        <v>28</v>
      </c>
      <c r="O156" s="124" t="s">
        <v>28</v>
      </c>
      <c r="P156" s="124" t="s">
        <v>28</v>
      </c>
      <c r="Q156" s="124" t="s">
        <v>28</v>
      </c>
      <c r="R156" s="124" t="s">
        <v>28</v>
      </c>
      <c r="S156" s="124" t="s">
        <v>28</v>
      </c>
      <c r="T156" s="124" t="s">
        <v>28</v>
      </c>
      <c r="U156" s="124" t="s">
        <v>28</v>
      </c>
      <c r="V156" s="124" t="s">
        <v>28</v>
      </c>
      <c r="W156" s="124" t="s">
        <v>28</v>
      </c>
      <c r="X156" s="124" t="s">
        <v>28</v>
      </c>
      <c r="Y156" s="124" t="s">
        <v>28</v>
      </c>
    </row>
    <row r="157" spans="4:25" ht="17.25" customHeight="1" x14ac:dyDescent="0.25">
      <c r="D157" s="23" t="s">
        <v>26</v>
      </c>
      <c r="E157" s="23" t="s">
        <v>213</v>
      </c>
      <c r="F157" s="24" t="s">
        <v>149</v>
      </c>
      <c r="G157" s="25" t="s">
        <v>120</v>
      </c>
      <c r="H157" s="23">
        <v>180</v>
      </c>
      <c r="I157" s="26" t="s">
        <v>129</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32" t="s">
        <v>26</v>
      </c>
      <c r="E158" s="32" t="s">
        <v>213</v>
      </c>
      <c r="F158" s="33" t="s">
        <v>149</v>
      </c>
      <c r="G158" s="34" t="s">
        <v>120</v>
      </c>
      <c r="H158" s="32">
        <v>180</v>
      </c>
      <c r="I158" s="35" t="s">
        <v>129</v>
      </c>
      <c r="J158" s="35" t="s">
        <v>35</v>
      </c>
      <c r="K158" s="36">
        <f t="shared" si="92"/>
        <v>4.9999999999999992E-3</v>
      </c>
      <c r="L158" s="35" t="s">
        <v>36</v>
      </c>
      <c r="M158" s="37">
        <f>10*(5*6)/10^3</f>
        <v>0.3</v>
      </c>
      <c r="N158" s="38">
        <f>ROUND(0.5%*N157,4)</f>
        <v>5.0000000000000001E-3</v>
      </c>
      <c r="O158" s="39">
        <f t="shared" ref="O158:Y158" si="110">ROUND(0.5%*O157,4)</f>
        <v>5.0000000000000001E-3</v>
      </c>
      <c r="P158" s="39">
        <f t="shared" si="110"/>
        <v>5.0000000000000001E-3</v>
      </c>
      <c r="Q158" s="39">
        <f t="shared" si="110"/>
        <v>5.0000000000000001E-3</v>
      </c>
      <c r="R158" s="39">
        <f t="shared" si="110"/>
        <v>5.0000000000000001E-3</v>
      </c>
      <c r="S158" s="39">
        <f t="shared" si="110"/>
        <v>5.0000000000000001E-3</v>
      </c>
      <c r="T158" s="39">
        <f t="shared" si="110"/>
        <v>5.0000000000000001E-3</v>
      </c>
      <c r="U158" s="39">
        <f t="shared" si="110"/>
        <v>5.0000000000000001E-3</v>
      </c>
      <c r="V158" s="39">
        <f t="shared" si="110"/>
        <v>5.0000000000000001E-3</v>
      </c>
      <c r="W158" s="39">
        <f t="shared" si="110"/>
        <v>5.0000000000000001E-3</v>
      </c>
      <c r="X158" s="39">
        <f t="shared" si="110"/>
        <v>5.0000000000000001E-3</v>
      </c>
      <c r="Y158" s="39">
        <f t="shared" si="110"/>
        <v>5.0000000000000001E-3</v>
      </c>
    </row>
    <row r="159" spans="4:25" ht="17.25" customHeight="1" x14ac:dyDescent="0.25">
      <c r="D159" s="32" t="s">
        <v>26</v>
      </c>
      <c r="E159" s="32" t="s">
        <v>213</v>
      </c>
      <c r="F159" s="33" t="s">
        <v>149</v>
      </c>
      <c r="G159" s="34" t="s">
        <v>120</v>
      </c>
      <c r="H159" s="32">
        <v>180</v>
      </c>
      <c r="I159" s="35" t="s">
        <v>129</v>
      </c>
      <c r="J159" s="35" t="s">
        <v>35</v>
      </c>
      <c r="K159" s="36">
        <f t="shared" si="92"/>
        <v>0.60833333333333328</v>
      </c>
      <c r="L159" s="35" t="s">
        <v>37</v>
      </c>
      <c r="M159" s="37">
        <v>4.5</v>
      </c>
      <c r="N159" s="40">
        <f>ROUND($N$42*N157,2)</f>
        <v>0.2</v>
      </c>
      <c r="O159" s="41">
        <f>ROUND($O$42*O157,2)</f>
        <v>0.3</v>
      </c>
      <c r="P159" s="41">
        <f>ROUND($P$42*P157,2)</f>
        <v>0.4</v>
      </c>
      <c r="Q159" s="41">
        <f>ROUND($Q$42*Q157,2)</f>
        <v>0.5</v>
      </c>
      <c r="R159" s="41">
        <f>ROUND($R$42*R157,2)</f>
        <v>0.7</v>
      </c>
      <c r="S159" s="41">
        <f>ROUND($S$42*S157,2)</f>
        <v>0.8</v>
      </c>
      <c r="T159" s="41">
        <f>ROUND($T$42*T157,2)</f>
        <v>0.9</v>
      </c>
      <c r="U159" s="41">
        <f>ROUND($U$42*U157,2)</f>
        <v>0.9</v>
      </c>
      <c r="V159" s="41">
        <f>ROUND($V$42*V157,2)</f>
        <v>0.9</v>
      </c>
      <c r="W159" s="41">
        <f>ROUND($W$42*W157,2)</f>
        <v>0.7</v>
      </c>
      <c r="X159" s="41">
        <f>ROUND($X$42*X157,2)</f>
        <v>0.6</v>
      </c>
      <c r="Y159" s="41">
        <f>ROUND($Y$42*Y157,2)</f>
        <v>0.4</v>
      </c>
    </row>
    <row r="160" spans="4:25" ht="17.25" customHeight="1" x14ac:dyDescent="0.25">
      <c r="D160" s="32" t="s">
        <v>26</v>
      </c>
      <c r="E160" s="32" t="s">
        <v>213</v>
      </c>
      <c r="F160" s="33" t="s">
        <v>149</v>
      </c>
      <c r="G160" s="34" t="s">
        <v>120</v>
      </c>
      <c r="H160" s="32">
        <v>180</v>
      </c>
      <c r="I160" s="35" t="s">
        <v>129</v>
      </c>
      <c r="J160" s="35" t="s">
        <v>35</v>
      </c>
      <c r="K160" s="36">
        <f t="shared" si="92"/>
        <v>0.38666666666666666</v>
      </c>
      <c r="L160" s="35" t="s">
        <v>38</v>
      </c>
      <c r="M160" s="37">
        <v>4.5</v>
      </c>
      <c r="N160" s="40">
        <f>N157-SUM(N158:N159)</f>
        <v>0.79499999999999993</v>
      </c>
      <c r="O160" s="41">
        <f t="shared" ref="O160" si="111">O157-SUM(O158:O159)</f>
        <v>0.69500000000000006</v>
      </c>
      <c r="P160" s="41">
        <f t="shared" ref="P160:Y160" si="112">P157-SUM(P158:P159)</f>
        <v>0.59499999999999997</v>
      </c>
      <c r="Q160" s="41">
        <f t="shared" si="112"/>
        <v>0.495</v>
      </c>
      <c r="R160" s="41">
        <f t="shared" si="112"/>
        <v>0.29500000000000004</v>
      </c>
      <c r="S160" s="41">
        <f t="shared" si="112"/>
        <v>0.19499999999999995</v>
      </c>
      <c r="T160" s="41">
        <f t="shared" si="112"/>
        <v>9.4999999999999973E-2</v>
      </c>
      <c r="U160" s="41">
        <f t="shared" si="112"/>
        <v>9.4999999999999973E-2</v>
      </c>
      <c r="V160" s="41">
        <f t="shared" si="112"/>
        <v>9.4999999999999973E-2</v>
      </c>
      <c r="W160" s="41">
        <f t="shared" si="112"/>
        <v>0.29500000000000004</v>
      </c>
      <c r="X160" s="41">
        <f t="shared" si="112"/>
        <v>0.39500000000000002</v>
      </c>
      <c r="Y160" s="41">
        <f t="shared" si="112"/>
        <v>0.59499999999999997</v>
      </c>
    </row>
    <row r="161" spans="4:25" ht="17.25" customHeight="1" x14ac:dyDescent="0.25">
      <c r="D161" s="62" t="s">
        <v>26</v>
      </c>
      <c r="E161" s="62" t="s">
        <v>213</v>
      </c>
      <c r="F161" s="63" t="s">
        <v>150</v>
      </c>
      <c r="G161" s="64" t="s">
        <v>120</v>
      </c>
      <c r="H161" s="62">
        <v>210</v>
      </c>
      <c r="I161" s="65" t="s">
        <v>151</v>
      </c>
      <c r="J161" s="65" t="s">
        <v>34</v>
      </c>
      <c r="K161" s="27">
        <f t="shared" si="92"/>
        <v>0.35726453153800297</v>
      </c>
      <c r="L161" s="66" t="s">
        <v>28</v>
      </c>
      <c r="M161" s="67" t="s">
        <v>28</v>
      </c>
      <c r="N161" s="42">
        <f>1-N172</f>
        <v>0.66327493043659658</v>
      </c>
      <c r="O161" s="43">
        <f t="shared" ref="O161:Y161" si="113">1-O172</f>
        <v>0.44665301626090237</v>
      </c>
      <c r="P161" s="43">
        <f t="shared" si="113"/>
        <v>0.3725832301195291</v>
      </c>
      <c r="Q161" s="43">
        <f t="shared" si="113"/>
        <v>0.25498271995554511</v>
      </c>
      <c r="R161" s="43">
        <f t="shared" si="113"/>
        <v>0.31231828685227669</v>
      </c>
      <c r="S161" s="43">
        <f t="shared" si="113"/>
        <v>0.50261156527351636</v>
      </c>
      <c r="T161" s="43">
        <f t="shared" si="113"/>
        <v>0.51742256738739978</v>
      </c>
      <c r="U161" s="43">
        <f t="shared" si="113"/>
        <v>0.15280826283044735</v>
      </c>
      <c r="V161" s="43">
        <f t="shared" si="113"/>
        <v>0.22593362276589912</v>
      </c>
      <c r="W161" s="43">
        <f t="shared" si="113"/>
        <v>0.38591114827032458</v>
      </c>
      <c r="X161" s="43">
        <f t="shared" si="113"/>
        <v>0.23995214976913715</v>
      </c>
      <c r="Y161" s="43">
        <f t="shared" si="113"/>
        <v>0.21272287853446181</v>
      </c>
    </row>
    <row r="162" spans="4:25" ht="17.25" customHeight="1" x14ac:dyDescent="0.25">
      <c r="D162" s="82" t="s">
        <v>26</v>
      </c>
      <c r="E162" s="82" t="s">
        <v>213</v>
      </c>
      <c r="F162" s="83" t="s">
        <v>150</v>
      </c>
      <c r="G162" s="84" t="s">
        <v>120</v>
      </c>
      <c r="H162" s="82">
        <v>210</v>
      </c>
      <c r="I162" s="85" t="s">
        <v>151</v>
      </c>
      <c r="J162" s="85" t="s">
        <v>35</v>
      </c>
      <c r="K162" s="36">
        <f t="shared" si="92"/>
        <v>0.35726453153800297</v>
      </c>
      <c r="L162" s="85" t="s">
        <v>54</v>
      </c>
      <c r="M162" s="37">
        <v>2.5</v>
      </c>
      <c r="N162" s="40">
        <f>N161</f>
        <v>0.66327493043659658</v>
      </c>
      <c r="O162" s="41">
        <f t="shared" ref="O162:Y162" si="114">O161</f>
        <v>0.44665301626090237</v>
      </c>
      <c r="P162" s="41">
        <f t="shared" si="114"/>
        <v>0.3725832301195291</v>
      </c>
      <c r="Q162" s="41">
        <f t="shared" si="114"/>
        <v>0.25498271995554511</v>
      </c>
      <c r="R162" s="41">
        <f t="shared" si="114"/>
        <v>0.31231828685227669</v>
      </c>
      <c r="S162" s="41">
        <f t="shared" si="114"/>
        <v>0.50261156527351636</v>
      </c>
      <c r="T162" s="41">
        <f t="shared" si="114"/>
        <v>0.51742256738739978</v>
      </c>
      <c r="U162" s="41">
        <f t="shared" si="114"/>
        <v>0.15280826283044735</v>
      </c>
      <c r="V162" s="41">
        <f t="shared" si="114"/>
        <v>0.22593362276589912</v>
      </c>
      <c r="W162" s="41">
        <f t="shared" si="114"/>
        <v>0.38591114827032458</v>
      </c>
      <c r="X162" s="41">
        <f t="shared" si="114"/>
        <v>0.23995214976913715</v>
      </c>
      <c r="Y162" s="41">
        <f t="shared" si="114"/>
        <v>0.21272287853446181</v>
      </c>
    </row>
    <row r="163" spans="4:25" ht="17.25" customHeight="1" x14ac:dyDescent="0.25">
      <c r="D163" s="82" t="s">
        <v>26</v>
      </c>
      <c r="E163" s="82" t="s">
        <v>213</v>
      </c>
      <c r="F163" s="83" t="s">
        <v>150</v>
      </c>
      <c r="G163" s="84" t="s">
        <v>120</v>
      </c>
      <c r="H163" s="82">
        <v>210</v>
      </c>
      <c r="I163" s="85" t="s">
        <v>151</v>
      </c>
      <c r="J163" s="85" t="s">
        <v>35</v>
      </c>
      <c r="K163" s="36">
        <f t="shared" si="92"/>
        <v>0.2080978648713363</v>
      </c>
      <c r="L163" s="35" t="s">
        <v>135</v>
      </c>
      <c r="M163" s="37">
        <v>0.9</v>
      </c>
      <c r="N163" s="87">
        <f>N161-N164</f>
        <v>0.13327493043659655</v>
      </c>
      <c r="O163" s="88">
        <f t="shared" ref="O163:Y163" si="115">O161-O164</f>
        <v>0.13665301626090237</v>
      </c>
      <c r="P163" s="88">
        <f t="shared" si="115"/>
        <v>0.1525832301195291</v>
      </c>
      <c r="Q163" s="88">
        <f t="shared" si="115"/>
        <v>0.12498271995554511</v>
      </c>
      <c r="R163" s="88">
        <f t="shared" si="115"/>
        <v>0.2223182868522767</v>
      </c>
      <c r="S163" s="88">
        <f t="shared" si="115"/>
        <v>0.40261156527351638</v>
      </c>
      <c r="T163" s="88">
        <f t="shared" si="115"/>
        <v>0.46742256738739979</v>
      </c>
      <c r="U163" s="88">
        <f t="shared" si="115"/>
        <v>0.14280826283044734</v>
      </c>
      <c r="V163" s="88">
        <f t="shared" si="115"/>
        <v>0.20593362276589913</v>
      </c>
      <c r="W163" s="88">
        <f t="shared" si="115"/>
        <v>0.27591114827032459</v>
      </c>
      <c r="X163" s="88">
        <f t="shared" si="115"/>
        <v>0.14995214976913715</v>
      </c>
      <c r="Y163" s="88">
        <f t="shared" si="115"/>
        <v>8.2722878534461808E-2</v>
      </c>
    </row>
    <row r="164" spans="4:25" ht="17.25" customHeight="1" x14ac:dyDescent="0.25">
      <c r="D164" s="82" t="s">
        <v>26</v>
      </c>
      <c r="E164" s="82" t="s">
        <v>213</v>
      </c>
      <c r="F164" s="83" t="s">
        <v>150</v>
      </c>
      <c r="G164" s="84" t="s">
        <v>120</v>
      </c>
      <c r="H164" s="82">
        <v>210</v>
      </c>
      <c r="I164" s="85" t="s">
        <v>151</v>
      </c>
      <c r="J164" s="85" t="s">
        <v>35</v>
      </c>
      <c r="K164" s="36">
        <f t="shared" si="92"/>
        <v>0.1491666666666667</v>
      </c>
      <c r="L164" s="35" t="s">
        <v>136</v>
      </c>
      <c r="M164" s="37">
        <v>0.11</v>
      </c>
      <c r="N164" s="87">
        <f t="shared" ref="N164:Y164" si="116">ROUND(N43/N40*N161,2)</f>
        <v>0.53</v>
      </c>
      <c r="O164" s="88">
        <f t="shared" si="116"/>
        <v>0.31</v>
      </c>
      <c r="P164" s="88">
        <f t="shared" si="116"/>
        <v>0.22</v>
      </c>
      <c r="Q164" s="88">
        <f t="shared" si="116"/>
        <v>0.13</v>
      </c>
      <c r="R164" s="88">
        <f t="shared" si="116"/>
        <v>0.09</v>
      </c>
      <c r="S164" s="88">
        <f t="shared" si="116"/>
        <v>0.1</v>
      </c>
      <c r="T164" s="88">
        <f t="shared" si="116"/>
        <v>0.05</v>
      </c>
      <c r="U164" s="88">
        <f t="shared" si="116"/>
        <v>0.01</v>
      </c>
      <c r="V164" s="88">
        <f t="shared" si="116"/>
        <v>0.02</v>
      </c>
      <c r="W164" s="88">
        <f t="shared" si="116"/>
        <v>0.11</v>
      </c>
      <c r="X164" s="88">
        <f t="shared" si="116"/>
        <v>0.09</v>
      </c>
      <c r="Y164" s="88">
        <f t="shared" si="116"/>
        <v>0.13</v>
      </c>
    </row>
    <row r="165" spans="4:25" ht="17.25" customHeight="1" x14ac:dyDescent="0.25">
      <c r="D165" s="23" t="s">
        <v>26</v>
      </c>
      <c r="E165" s="23" t="s">
        <v>213</v>
      </c>
      <c r="F165" s="24" t="s">
        <v>150</v>
      </c>
      <c r="G165" s="25" t="s">
        <v>120</v>
      </c>
      <c r="H165" s="23">
        <v>210</v>
      </c>
      <c r="I165" s="26" t="s">
        <v>152</v>
      </c>
      <c r="J165" s="26" t="s">
        <v>34</v>
      </c>
      <c r="K165" s="27">
        <f t="shared" si="92"/>
        <v>0.35726453153800297</v>
      </c>
      <c r="L165" s="28" t="s">
        <v>28</v>
      </c>
      <c r="M165" s="29" t="s">
        <v>28</v>
      </c>
      <c r="N165" s="42">
        <f>1-N172</f>
        <v>0.66327493043659658</v>
      </c>
      <c r="O165" s="43">
        <f t="shared" ref="O165:Y165" si="117">1-O172</f>
        <v>0.44665301626090237</v>
      </c>
      <c r="P165" s="43">
        <f t="shared" si="117"/>
        <v>0.3725832301195291</v>
      </c>
      <c r="Q165" s="43">
        <f t="shared" si="117"/>
        <v>0.25498271995554511</v>
      </c>
      <c r="R165" s="43">
        <f t="shared" si="117"/>
        <v>0.31231828685227669</v>
      </c>
      <c r="S165" s="43">
        <f t="shared" si="117"/>
        <v>0.50261156527351636</v>
      </c>
      <c r="T165" s="43">
        <f t="shared" si="117"/>
        <v>0.51742256738739978</v>
      </c>
      <c r="U165" s="43">
        <f t="shared" si="117"/>
        <v>0.15280826283044735</v>
      </c>
      <c r="V165" s="43">
        <f t="shared" si="117"/>
        <v>0.22593362276589912</v>
      </c>
      <c r="W165" s="43">
        <f t="shared" si="117"/>
        <v>0.38591114827032458</v>
      </c>
      <c r="X165" s="43">
        <f t="shared" si="117"/>
        <v>0.23995214976913715</v>
      </c>
      <c r="Y165" s="43">
        <f t="shared" si="117"/>
        <v>0.21272287853446181</v>
      </c>
    </row>
    <row r="166" spans="4:25" ht="17.25" customHeight="1" x14ac:dyDescent="0.25">
      <c r="D166" s="32" t="s">
        <v>26</v>
      </c>
      <c r="E166" s="32" t="s">
        <v>213</v>
      </c>
      <c r="F166" s="33" t="s">
        <v>150</v>
      </c>
      <c r="G166" s="34" t="s">
        <v>120</v>
      </c>
      <c r="H166" s="32">
        <v>210</v>
      </c>
      <c r="I166" s="35" t="s">
        <v>152</v>
      </c>
      <c r="J166" s="35" t="s">
        <v>35</v>
      </c>
      <c r="K166" s="36">
        <f t="shared" si="92"/>
        <v>0.19000000000000003</v>
      </c>
      <c r="L166" s="91" t="s">
        <v>140</v>
      </c>
      <c r="M166" s="92">
        <v>540</v>
      </c>
      <c r="N166" s="128">
        <f t="shared" ref="N166:Y166" si="118">ROUND(N165*53%,2)</f>
        <v>0.35</v>
      </c>
      <c r="O166" s="129">
        <f t="shared" si="118"/>
        <v>0.24</v>
      </c>
      <c r="P166" s="129">
        <f t="shared" si="118"/>
        <v>0.2</v>
      </c>
      <c r="Q166" s="129">
        <f t="shared" si="118"/>
        <v>0.14000000000000001</v>
      </c>
      <c r="R166" s="129">
        <f t="shared" si="118"/>
        <v>0.17</v>
      </c>
      <c r="S166" s="129">
        <f t="shared" si="118"/>
        <v>0.27</v>
      </c>
      <c r="T166" s="129">
        <f t="shared" si="118"/>
        <v>0.27</v>
      </c>
      <c r="U166" s="129">
        <f t="shared" si="118"/>
        <v>0.08</v>
      </c>
      <c r="V166" s="129">
        <f t="shared" si="118"/>
        <v>0.12</v>
      </c>
      <c r="W166" s="129">
        <f t="shared" si="118"/>
        <v>0.2</v>
      </c>
      <c r="X166" s="129">
        <f t="shared" si="118"/>
        <v>0.13</v>
      </c>
      <c r="Y166" s="129">
        <f t="shared" si="118"/>
        <v>0.11</v>
      </c>
    </row>
    <row r="167" spans="4:25" ht="17.25" customHeight="1" x14ac:dyDescent="0.25">
      <c r="D167" s="32" t="s">
        <v>26</v>
      </c>
      <c r="E167" s="32" t="s">
        <v>213</v>
      </c>
      <c r="F167" s="33" t="s">
        <v>150</v>
      </c>
      <c r="G167" s="34" t="s">
        <v>120</v>
      </c>
      <c r="H167" s="32">
        <v>210</v>
      </c>
      <c r="I167" s="35" t="s">
        <v>152</v>
      </c>
      <c r="J167" s="35" t="s">
        <v>35</v>
      </c>
      <c r="K167" s="36">
        <f t="shared" si="92"/>
        <v>0.11416666666666669</v>
      </c>
      <c r="L167" s="91" t="s">
        <v>141</v>
      </c>
      <c r="M167" s="92">
        <v>402</v>
      </c>
      <c r="N167" s="128">
        <f t="shared" ref="N167:Y167" si="119">ROUND(N165*32%,2)</f>
        <v>0.21</v>
      </c>
      <c r="O167" s="129">
        <f t="shared" si="119"/>
        <v>0.14000000000000001</v>
      </c>
      <c r="P167" s="129">
        <f t="shared" si="119"/>
        <v>0.12</v>
      </c>
      <c r="Q167" s="129">
        <f t="shared" si="119"/>
        <v>0.08</v>
      </c>
      <c r="R167" s="129">
        <f t="shared" si="119"/>
        <v>0.1</v>
      </c>
      <c r="S167" s="129">
        <f t="shared" si="119"/>
        <v>0.16</v>
      </c>
      <c r="T167" s="129">
        <f t="shared" si="119"/>
        <v>0.17</v>
      </c>
      <c r="U167" s="129">
        <f t="shared" si="119"/>
        <v>0.05</v>
      </c>
      <c r="V167" s="129">
        <f t="shared" si="119"/>
        <v>7.0000000000000007E-2</v>
      </c>
      <c r="W167" s="129">
        <f t="shared" si="119"/>
        <v>0.12</v>
      </c>
      <c r="X167" s="129">
        <f t="shared" si="119"/>
        <v>0.08</v>
      </c>
      <c r="Y167" s="129">
        <f t="shared" si="119"/>
        <v>7.0000000000000007E-2</v>
      </c>
    </row>
    <row r="168" spans="4:25" ht="17.25" customHeight="1" x14ac:dyDescent="0.25">
      <c r="D168" s="32" t="s">
        <v>26</v>
      </c>
      <c r="E168" s="32" t="s">
        <v>213</v>
      </c>
      <c r="F168" s="33" t="s">
        <v>150</v>
      </c>
      <c r="G168" s="34" t="s">
        <v>120</v>
      </c>
      <c r="H168" s="32">
        <v>210</v>
      </c>
      <c r="I168" s="35" t="s">
        <v>152</v>
      </c>
      <c r="J168" s="35" t="s">
        <v>35</v>
      </c>
      <c r="K168" s="36">
        <f t="shared" si="92"/>
        <v>5.309786487133631E-2</v>
      </c>
      <c r="L168" s="91" t="s">
        <v>142</v>
      </c>
      <c r="M168" s="92">
        <v>301</v>
      </c>
      <c r="N168" s="128">
        <f>N165-SUM(N166:N167)</f>
        <v>0.10327493043659663</v>
      </c>
      <c r="O168" s="129">
        <f t="shared" ref="O168:Y168" si="120">O165-SUM(O166:O167)</f>
        <v>6.6653016260902365E-2</v>
      </c>
      <c r="P168" s="129">
        <f t="shared" si="120"/>
        <v>5.258323011952909E-2</v>
      </c>
      <c r="Q168" s="129">
        <f t="shared" si="120"/>
        <v>3.4982719955545083E-2</v>
      </c>
      <c r="R168" s="129">
        <f t="shared" si="120"/>
        <v>4.2318286852276676E-2</v>
      </c>
      <c r="S168" s="129">
        <f t="shared" si="120"/>
        <v>7.261156527351631E-2</v>
      </c>
      <c r="T168" s="129">
        <f t="shared" si="120"/>
        <v>7.7422567387399721E-2</v>
      </c>
      <c r="U168" s="129">
        <f t="shared" si="120"/>
        <v>2.2808262830447346E-2</v>
      </c>
      <c r="V168" s="129">
        <f t="shared" si="120"/>
        <v>3.593362276589912E-2</v>
      </c>
      <c r="W168" s="129">
        <f t="shared" si="120"/>
        <v>6.5911148270324571E-2</v>
      </c>
      <c r="X168" s="129">
        <f t="shared" si="120"/>
        <v>2.9952149769137126E-2</v>
      </c>
      <c r="Y168" s="129">
        <f t="shared" si="120"/>
        <v>3.2722878534461819E-2</v>
      </c>
    </row>
    <row r="169" spans="4:25" ht="17.25" customHeight="1" x14ac:dyDescent="0.25">
      <c r="D169" s="32" t="s">
        <v>26</v>
      </c>
      <c r="E169" s="32" t="s">
        <v>213</v>
      </c>
      <c r="F169" s="33" t="s">
        <v>150</v>
      </c>
      <c r="G169" s="34" t="s">
        <v>120</v>
      </c>
      <c r="H169" s="32">
        <v>210</v>
      </c>
      <c r="I169" s="35" t="s">
        <v>152</v>
      </c>
      <c r="J169" s="35" t="s">
        <v>35</v>
      </c>
      <c r="K169" s="36">
        <f t="shared" si="92"/>
        <v>0</v>
      </c>
      <c r="L169" s="35" t="s">
        <v>143</v>
      </c>
      <c r="M169" s="37">
        <v>591</v>
      </c>
      <c r="N169" s="130">
        <v>0</v>
      </c>
      <c r="O169" s="131">
        <v>0</v>
      </c>
      <c r="P169" s="131">
        <v>0</v>
      </c>
      <c r="Q169" s="131">
        <v>0</v>
      </c>
      <c r="R169" s="131">
        <v>0</v>
      </c>
      <c r="S169" s="131">
        <v>0</v>
      </c>
      <c r="T169" s="131">
        <v>0</v>
      </c>
      <c r="U169" s="131">
        <v>0</v>
      </c>
      <c r="V169" s="131">
        <v>0</v>
      </c>
      <c r="W169" s="131">
        <v>0</v>
      </c>
      <c r="X169" s="131">
        <v>0</v>
      </c>
      <c r="Y169" s="131">
        <v>0</v>
      </c>
    </row>
    <row r="170" spans="4:25" ht="17.25" customHeight="1" x14ac:dyDescent="0.25">
      <c r="D170" s="32" t="s">
        <v>26</v>
      </c>
      <c r="E170" s="32" t="s">
        <v>213</v>
      </c>
      <c r="F170" s="33" t="s">
        <v>150</v>
      </c>
      <c r="G170" s="34" t="s">
        <v>120</v>
      </c>
      <c r="H170" s="32">
        <v>210</v>
      </c>
      <c r="I170" s="35" t="s">
        <v>152</v>
      </c>
      <c r="J170" s="35" t="s">
        <v>35</v>
      </c>
      <c r="K170" s="36">
        <f t="shared" si="92"/>
        <v>0</v>
      </c>
      <c r="L170" s="35" t="s">
        <v>144</v>
      </c>
      <c r="M170" s="37">
        <v>469</v>
      </c>
      <c r="N170" s="130">
        <v>0</v>
      </c>
      <c r="O170" s="131">
        <v>0</v>
      </c>
      <c r="P170" s="131">
        <v>0</v>
      </c>
      <c r="Q170" s="131">
        <v>0</v>
      </c>
      <c r="R170" s="131">
        <v>0</v>
      </c>
      <c r="S170" s="131">
        <v>0</v>
      </c>
      <c r="T170" s="131">
        <v>0</v>
      </c>
      <c r="U170" s="131">
        <v>0</v>
      </c>
      <c r="V170" s="131">
        <v>0</v>
      </c>
      <c r="W170" s="131">
        <v>0</v>
      </c>
      <c r="X170" s="131">
        <v>0</v>
      </c>
      <c r="Y170" s="131">
        <v>0</v>
      </c>
    </row>
    <row r="171" spans="4:25" ht="17.25" customHeight="1" x14ac:dyDescent="0.25">
      <c r="D171" s="32" t="s">
        <v>26</v>
      </c>
      <c r="E171" s="32" t="s">
        <v>213</v>
      </c>
      <c r="F171" s="33" t="s">
        <v>150</v>
      </c>
      <c r="G171" s="34" t="s">
        <v>120</v>
      </c>
      <c r="H171" s="32">
        <v>210</v>
      </c>
      <c r="I171" s="35" t="s">
        <v>152</v>
      </c>
      <c r="J171" s="35" t="s">
        <v>35</v>
      </c>
      <c r="K171" s="36">
        <f t="shared" si="92"/>
        <v>0</v>
      </c>
      <c r="L171" s="35" t="s">
        <v>145</v>
      </c>
      <c r="M171" s="37">
        <v>409</v>
      </c>
      <c r="N171" s="130">
        <v>0</v>
      </c>
      <c r="O171" s="131">
        <v>0</v>
      </c>
      <c r="P171" s="131">
        <v>0</v>
      </c>
      <c r="Q171" s="131">
        <v>0</v>
      </c>
      <c r="R171" s="131">
        <v>0</v>
      </c>
      <c r="S171" s="131">
        <v>0</v>
      </c>
      <c r="T171" s="131">
        <v>0</v>
      </c>
      <c r="U171" s="131">
        <v>0</v>
      </c>
      <c r="V171" s="131">
        <v>0</v>
      </c>
      <c r="W171" s="131">
        <v>0</v>
      </c>
      <c r="X171" s="131">
        <v>0</v>
      </c>
      <c r="Y171" s="131">
        <v>0</v>
      </c>
    </row>
    <row r="172" spans="4:25" ht="17.25" customHeight="1" x14ac:dyDescent="0.25">
      <c r="D172" s="23" t="s">
        <v>26</v>
      </c>
      <c r="E172" s="23" t="s">
        <v>213</v>
      </c>
      <c r="F172" s="24" t="s">
        <v>150</v>
      </c>
      <c r="G172" s="25" t="s">
        <v>120</v>
      </c>
      <c r="H172" s="23">
        <v>210</v>
      </c>
      <c r="I172" s="26" t="s">
        <v>153</v>
      </c>
      <c r="J172" s="26" t="s">
        <v>34</v>
      </c>
      <c r="K172" s="27">
        <f t="shared" si="92"/>
        <v>0.64273546846199714</v>
      </c>
      <c r="L172" s="28" t="s">
        <v>28</v>
      </c>
      <c r="M172" s="29" t="s">
        <v>28</v>
      </c>
      <c r="N172" s="30">
        <v>0.33672506956340337</v>
      </c>
      <c r="O172" s="31">
        <v>0.55334698373909763</v>
      </c>
      <c r="P172" s="31">
        <v>0.6274167698804709</v>
      </c>
      <c r="Q172" s="31">
        <v>0.74501728004445489</v>
      </c>
      <c r="R172" s="31">
        <v>0.68768171314772331</v>
      </c>
      <c r="S172" s="31">
        <v>0.4973884347264837</v>
      </c>
      <c r="T172" s="31">
        <v>0.48257743261260022</v>
      </c>
      <c r="U172" s="31">
        <v>0.84719173716955265</v>
      </c>
      <c r="V172" s="31">
        <v>0.77406637723410088</v>
      </c>
      <c r="W172" s="31">
        <v>0.61408885172967542</v>
      </c>
      <c r="X172" s="31">
        <v>0.76004785023086285</v>
      </c>
      <c r="Y172" s="31">
        <v>0.78727712146553819</v>
      </c>
    </row>
    <row r="173" spans="4:25" ht="17.25" customHeight="1" x14ac:dyDescent="0.25">
      <c r="D173" s="32" t="s">
        <v>26</v>
      </c>
      <c r="E173" s="32" t="s">
        <v>213</v>
      </c>
      <c r="F173" s="33" t="s">
        <v>150</v>
      </c>
      <c r="G173" s="34" t="s">
        <v>120</v>
      </c>
      <c r="H173" s="32">
        <v>210</v>
      </c>
      <c r="I173" s="35" t="s">
        <v>153</v>
      </c>
      <c r="J173" s="35" t="s">
        <v>35</v>
      </c>
      <c r="K173" s="36">
        <f t="shared" si="92"/>
        <v>0.64273546846199714</v>
      </c>
      <c r="L173" s="35" t="s">
        <v>54</v>
      </c>
      <c r="M173" s="37">
        <v>2.5</v>
      </c>
      <c r="N173" s="40">
        <f>N172</f>
        <v>0.33672506956340337</v>
      </c>
      <c r="O173" s="41">
        <f t="shared" ref="O173:Y173" si="121">O172</f>
        <v>0.55334698373909763</v>
      </c>
      <c r="P173" s="41">
        <f t="shared" si="121"/>
        <v>0.6274167698804709</v>
      </c>
      <c r="Q173" s="41">
        <f t="shared" si="121"/>
        <v>0.74501728004445489</v>
      </c>
      <c r="R173" s="41">
        <f t="shared" si="121"/>
        <v>0.68768171314772331</v>
      </c>
      <c r="S173" s="41">
        <f t="shared" si="121"/>
        <v>0.4973884347264837</v>
      </c>
      <c r="T173" s="41">
        <f t="shared" si="121"/>
        <v>0.48257743261260022</v>
      </c>
      <c r="U173" s="41">
        <f t="shared" si="121"/>
        <v>0.84719173716955265</v>
      </c>
      <c r="V173" s="41">
        <f t="shared" si="121"/>
        <v>0.77406637723410088</v>
      </c>
      <c r="W173" s="41">
        <f t="shared" si="121"/>
        <v>0.61408885172967542</v>
      </c>
      <c r="X173" s="41">
        <f t="shared" si="121"/>
        <v>0.76004785023086285</v>
      </c>
      <c r="Y173" s="41">
        <f t="shared" si="121"/>
        <v>0.78727712146553819</v>
      </c>
    </row>
    <row r="174" spans="4:25" ht="17.25" customHeight="1" x14ac:dyDescent="0.25">
      <c r="D174" s="32" t="s">
        <v>26</v>
      </c>
      <c r="E174" s="32" t="s">
        <v>213</v>
      </c>
      <c r="F174" s="33" t="s">
        <v>150</v>
      </c>
      <c r="G174" s="34" t="s">
        <v>120</v>
      </c>
      <c r="H174" s="32">
        <v>210</v>
      </c>
      <c r="I174" s="35" t="s">
        <v>153</v>
      </c>
      <c r="J174" s="35" t="s">
        <v>35</v>
      </c>
      <c r="K174" s="36">
        <f t="shared" si="92"/>
        <v>0.40606880179533028</v>
      </c>
      <c r="L174" s="35" t="s">
        <v>135</v>
      </c>
      <c r="M174" s="37">
        <v>0.9</v>
      </c>
      <c r="N174" s="87">
        <f>N172-N175</f>
        <v>6.672506956340335E-2</v>
      </c>
      <c r="O174" s="88">
        <f t="shared" ref="O174:Y174" si="122">O172-O175</f>
        <v>0.17334698373909763</v>
      </c>
      <c r="P174" s="88">
        <f t="shared" si="122"/>
        <v>0.25741676988047091</v>
      </c>
      <c r="Q174" s="88">
        <f t="shared" si="122"/>
        <v>0.37501728004445489</v>
      </c>
      <c r="R174" s="88">
        <f t="shared" si="122"/>
        <v>0.48768171314772329</v>
      </c>
      <c r="S174" s="88">
        <f t="shared" si="122"/>
        <v>0.39738843472648366</v>
      </c>
      <c r="T174" s="88">
        <f t="shared" si="122"/>
        <v>0.43257743261260023</v>
      </c>
      <c r="U174" s="88">
        <f t="shared" si="122"/>
        <v>0.76719173716955269</v>
      </c>
      <c r="V174" s="88">
        <f t="shared" si="122"/>
        <v>0.70406637723410093</v>
      </c>
      <c r="W174" s="88">
        <f t="shared" si="122"/>
        <v>0.43408885172967543</v>
      </c>
      <c r="X174" s="88">
        <f t="shared" si="122"/>
        <v>0.46004785023086286</v>
      </c>
      <c r="Y174" s="88">
        <f t="shared" si="122"/>
        <v>0.31727712146553821</v>
      </c>
    </row>
    <row r="175" spans="4:25" ht="17.25" customHeight="1" x14ac:dyDescent="0.25">
      <c r="D175" s="32" t="s">
        <v>26</v>
      </c>
      <c r="E175" s="32" t="s">
        <v>213</v>
      </c>
      <c r="F175" s="33" t="s">
        <v>150</v>
      </c>
      <c r="G175" s="34" t="s">
        <v>120</v>
      </c>
      <c r="H175" s="32">
        <v>210</v>
      </c>
      <c r="I175" s="35" t="s">
        <v>153</v>
      </c>
      <c r="J175" s="35" t="s">
        <v>35</v>
      </c>
      <c r="K175" s="36">
        <f t="shared" si="92"/>
        <v>0.23666666666666666</v>
      </c>
      <c r="L175" s="35" t="s">
        <v>136</v>
      </c>
      <c r="M175" s="37">
        <v>0.11</v>
      </c>
      <c r="N175" s="87">
        <f t="shared" ref="N175:Y175" si="123">ROUND(N43/N40*N172,2)</f>
        <v>0.27</v>
      </c>
      <c r="O175" s="88">
        <f t="shared" si="123"/>
        <v>0.38</v>
      </c>
      <c r="P175" s="88">
        <f t="shared" si="123"/>
        <v>0.37</v>
      </c>
      <c r="Q175" s="88">
        <f t="shared" si="123"/>
        <v>0.37</v>
      </c>
      <c r="R175" s="88">
        <f t="shared" si="123"/>
        <v>0.2</v>
      </c>
      <c r="S175" s="88">
        <f t="shared" si="123"/>
        <v>0.1</v>
      </c>
      <c r="T175" s="88">
        <f t="shared" si="123"/>
        <v>0.05</v>
      </c>
      <c r="U175" s="88">
        <f t="shared" si="123"/>
        <v>0.08</v>
      </c>
      <c r="V175" s="88">
        <f t="shared" si="123"/>
        <v>7.0000000000000007E-2</v>
      </c>
      <c r="W175" s="88">
        <f t="shared" si="123"/>
        <v>0.18</v>
      </c>
      <c r="X175" s="88">
        <f t="shared" si="123"/>
        <v>0.3</v>
      </c>
      <c r="Y175" s="88">
        <f t="shared" si="123"/>
        <v>0.47</v>
      </c>
    </row>
    <row r="176" spans="4:25" ht="17.25" customHeight="1" x14ac:dyDescent="0.25">
      <c r="D176" s="32" t="s">
        <v>26</v>
      </c>
      <c r="E176" s="32" t="s">
        <v>213</v>
      </c>
      <c r="F176" s="33" t="s">
        <v>150</v>
      </c>
      <c r="G176" s="34" t="s">
        <v>120</v>
      </c>
      <c r="H176" s="32">
        <v>210</v>
      </c>
      <c r="I176" s="35" t="s">
        <v>153</v>
      </c>
      <c r="J176" s="35" t="s">
        <v>35</v>
      </c>
      <c r="K176" s="36">
        <f t="shared" si="92"/>
        <v>0.34</v>
      </c>
      <c r="L176" s="91" t="s">
        <v>140</v>
      </c>
      <c r="M176" s="92">
        <v>540</v>
      </c>
      <c r="N176" s="128">
        <f t="shared" ref="N176:Y176" si="124">ROUND(N172*53%,2)</f>
        <v>0.18</v>
      </c>
      <c r="O176" s="129">
        <f t="shared" si="124"/>
        <v>0.28999999999999998</v>
      </c>
      <c r="P176" s="129">
        <f t="shared" si="124"/>
        <v>0.33</v>
      </c>
      <c r="Q176" s="129">
        <f t="shared" si="124"/>
        <v>0.39</v>
      </c>
      <c r="R176" s="129">
        <f t="shared" si="124"/>
        <v>0.36</v>
      </c>
      <c r="S176" s="129">
        <f t="shared" si="124"/>
        <v>0.26</v>
      </c>
      <c r="T176" s="129">
        <f t="shared" si="124"/>
        <v>0.26</v>
      </c>
      <c r="U176" s="129">
        <f t="shared" si="124"/>
        <v>0.45</v>
      </c>
      <c r="V176" s="129">
        <f t="shared" si="124"/>
        <v>0.41</v>
      </c>
      <c r="W176" s="129">
        <f t="shared" si="124"/>
        <v>0.33</v>
      </c>
      <c r="X176" s="129">
        <f t="shared" si="124"/>
        <v>0.4</v>
      </c>
      <c r="Y176" s="129">
        <f t="shared" si="124"/>
        <v>0.42</v>
      </c>
    </row>
    <row r="177" spans="4:25" ht="17.25" customHeight="1" x14ac:dyDescent="0.25">
      <c r="D177" s="32" t="s">
        <v>26</v>
      </c>
      <c r="E177" s="32" t="s">
        <v>213</v>
      </c>
      <c r="F177" s="33" t="s">
        <v>150</v>
      </c>
      <c r="G177" s="34" t="s">
        <v>120</v>
      </c>
      <c r="H177" s="32">
        <v>210</v>
      </c>
      <c r="I177" s="35" t="s">
        <v>153</v>
      </c>
      <c r="J177" s="35" t="s">
        <v>35</v>
      </c>
      <c r="K177" s="36">
        <f t="shared" si="92"/>
        <v>0.20583333333333331</v>
      </c>
      <c r="L177" s="91" t="s">
        <v>141</v>
      </c>
      <c r="M177" s="92">
        <v>402</v>
      </c>
      <c r="N177" s="128">
        <f t="shared" ref="N177:Y177" si="125">ROUND(N172*32%,2)</f>
        <v>0.11</v>
      </c>
      <c r="O177" s="129">
        <f t="shared" si="125"/>
        <v>0.18</v>
      </c>
      <c r="P177" s="129">
        <f t="shared" si="125"/>
        <v>0.2</v>
      </c>
      <c r="Q177" s="129">
        <f t="shared" si="125"/>
        <v>0.24</v>
      </c>
      <c r="R177" s="129">
        <f t="shared" si="125"/>
        <v>0.22</v>
      </c>
      <c r="S177" s="129">
        <f t="shared" si="125"/>
        <v>0.16</v>
      </c>
      <c r="T177" s="129">
        <f t="shared" si="125"/>
        <v>0.15</v>
      </c>
      <c r="U177" s="129">
        <f t="shared" si="125"/>
        <v>0.27</v>
      </c>
      <c r="V177" s="129">
        <f t="shared" si="125"/>
        <v>0.25</v>
      </c>
      <c r="W177" s="129">
        <f t="shared" si="125"/>
        <v>0.2</v>
      </c>
      <c r="X177" s="129">
        <f t="shared" si="125"/>
        <v>0.24</v>
      </c>
      <c r="Y177" s="129">
        <f t="shared" si="125"/>
        <v>0.25</v>
      </c>
    </row>
    <row r="178" spans="4:25" ht="17.25" customHeight="1" x14ac:dyDescent="0.25">
      <c r="D178" s="32" t="s">
        <v>26</v>
      </c>
      <c r="E178" s="32" t="s">
        <v>213</v>
      </c>
      <c r="F178" s="33" t="s">
        <v>150</v>
      </c>
      <c r="G178" s="34" t="s">
        <v>120</v>
      </c>
      <c r="H178" s="32">
        <v>210</v>
      </c>
      <c r="I178" s="35" t="s">
        <v>153</v>
      </c>
      <c r="J178" s="35" t="s">
        <v>35</v>
      </c>
      <c r="K178" s="36">
        <f t="shared" si="92"/>
        <v>9.6902135128663677E-2</v>
      </c>
      <c r="L178" s="91" t="s">
        <v>142</v>
      </c>
      <c r="M178" s="92">
        <v>301</v>
      </c>
      <c r="N178" s="128">
        <f>N172-SUM(N176:N177)</f>
        <v>4.6725069563403387E-2</v>
      </c>
      <c r="O178" s="129">
        <f t="shared" ref="O178:Y178" si="126">O172-SUM(O176:O177)</f>
        <v>8.3346983739097658E-2</v>
      </c>
      <c r="P178" s="129">
        <f t="shared" si="126"/>
        <v>9.7416769880470877E-2</v>
      </c>
      <c r="Q178" s="129">
        <f t="shared" si="126"/>
        <v>0.11501728004445488</v>
      </c>
      <c r="R178" s="129">
        <f t="shared" si="126"/>
        <v>0.10768171314772335</v>
      </c>
      <c r="S178" s="129">
        <f t="shared" si="126"/>
        <v>7.7388434726483657E-2</v>
      </c>
      <c r="T178" s="129">
        <f t="shared" si="126"/>
        <v>7.257743261260019E-2</v>
      </c>
      <c r="U178" s="129">
        <f t="shared" si="126"/>
        <v>0.12719173716955268</v>
      </c>
      <c r="V178" s="129">
        <f t="shared" si="126"/>
        <v>0.11406637723410096</v>
      </c>
      <c r="W178" s="129">
        <f t="shared" si="126"/>
        <v>8.4088851729675396E-2</v>
      </c>
      <c r="X178" s="129">
        <f t="shared" si="126"/>
        <v>0.12004785023086284</v>
      </c>
      <c r="Y178" s="129">
        <f t="shared" si="126"/>
        <v>0.11727712146553826</v>
      </c>
    </row>
    <row r="179" spans="4:25" ht="17.25" customHeight="1" x14ac:dyDescent="0.25">
      <c r="D179" s="32" t="s">
        <v>26</v>
      </c>
      <c r="E179" s="32" t="s">
        <v>213</v>
      </c>
      <c r="F179" s="33" t="s">
        <v>150</v>
      </c>
      <c r="G179" s="34" t="s">
        <v>120</v>
      </c>
      <c r="H179" s="32">
        <v>210</v>
      </c>
      <c r="I179" s="35" t="s">
        <v>153</v>
      </c>
      <c r="J179" s="35" t="s">
        <v>35</v>
      </c>
      <c r="K179" s="36">
        <f t="shared" si="92"/>
        <v>0</v>
      </c>
      <c r="L179" s="35" t="s">
        <v>143</v>
      </c>
      <c r="M179" s="37">
        <v>591</v>
      </c>
      <c r="N179" s="130">
        <v>0</v>
      </c>
      <c r="O179" s="131">
        <v>0</v>
      </c>
      <c r="P179" s="131">
        <v>0</v>
      </c>
      <c r="Q179" s="131">
        <v>0</v>
      </c>
      <c r="R179" s="131">
        <v>0</v>
      </c>
      <c r="S179" s="131">
        <v>0</v>
      </c>
      <c r="T179" s="131">
        <v>0</v>
      </c>
      <c r="U179" s="131">
        <v>0</v>
      </c>
      <c r="V179" s="131">
        <v>0</v>
      </c>
      <c r="W179" s="131">
        <v>0</v>
      </c>
      <c r="X179" s="131">
        <v>0</v>
      </c>
      <c r="Y179" s="131">
        <v>0</v>
      </c>
    </row>
    <row r="180" spans="4:25" ht="17.25" customHeight="1" x14ac:dyDescent="0.25">
      <c r="D180" s="32" t="s">
        <v>26</v>
      </c>
      <c r="E180" s="32" t="s">
        <v>213</v>
      </c>
      <c r="F180" s="33" t="s">
        <v>150</v>
      </c>
      <c r="G180" s="34" t="s">
        <v>120</v>
      </c>
      <c r="H180" s="32">
        <v>210</v>
      </c>
      <c r="I180" s="35" t="s">
        <v>153</v>
      </c>
      <c r="J180" s="35" t="s">
        <v>35</v>
      </c>
      <c r="K180" s="36">
        <f t="shared" si="92"/>
        <v>0</v>
      </c>
      <c r="L180" s="35" t="s">
        <v>144</v>
      </c>
      <c r="M180" s="37">
        <v>469</v>
      </c>
      <c r="N180" s="130">
        <v>0</v>
      </c>
      <c r="O180" s="131">
        <v>0</v>
      </c>
      <c r="P180" s="131">
        <v>0</v>
      </c>
      <c r="Q180" s="131">
        <v>0</v>
      </c>
      <c r="R180" s="131">
        <v>0</v>
      </c>
      <c r="S180" s="131">
        <v>0</v>
      </c>
      <c r="T180" s="131">
        <v>0</v>
      </c>
      <c r="U180" s="131">
        <v>0</v>
      </c>
      <c r="V180" s="131">
        <v>0</v>
      </c>
      <c r="W180" s="131">
        <v>0</v>
      </c>
      <c r="X180" s="131">
        <v>0</v>
      </c>
      <c r="Y180" s="131">
        <v>0</v>
      </c>
    </row>
    <row r="181" spans="4:25" ht="17.25" customHeight="1" x14ac:dyDescent="0.25">
      <c r="D181" s="32" t="s">
        <v>26</v>
      </c>
      <c r="E181" s="32" t="s">
        <v>213</v>
      </c>
      <c r="F181" s="33" t="s">
        <v>150</v>
      </c>
      <c r="G181" s="34" t="s">
        <v>120</v>
      </c>
      <c r="H181" s="32">
        <v>210</v>
      </c>
      <c r="I181" s="35" t="s">
        <v>153</v>
      </c>
      <c r="J181" s="35" t="s">
        <v>35</v>
      </c>
      <c r="K181" s="36">
        <f t="shared" si="92"/>
        <v>0</v>
      </c>
      <c r="L181" s="35" t="s">
        <v>145</v>
      </c>
      <c r="M181" s="37">
        <v>409</v>
      </c>
      <c r="N181" s="130">
        <v>0</v>
      </c>
      <c r="O181" s="131">
        <v>0</v>
      </c>
      <c r="P181" s="131">
        <v>0</v>
      </c>
      <c r="Q181" s="131">
        <v>0</v>
      </c>
      <c r="R181" s="131">
        <v>0</v>
      </c>
      <c r="S181" s="131">
        <v>0</v>
      </c>
      <c r="T181" s="131">
        <v>0</v>
      </c>
      <c r="U181" s="131">
        <v>0</v>
      </c>
      <c r="V181" s="131">
        <v>0</v>
      </c>
      <c r="W181" s="131">
        <v>0</v>
      </c>
      <c r="X181" s="131">
        <v>0</v>
      </c>
      <c r="Y181" s="131">
        <v>0</v>
      </c>
    </row>
    <row r="182" spans="4:25" ht="17.25" customHeight="1" x14ac:dyDescent="0.25">
      <c r="D182" s="23" t="s">
        <v>26</v>
      </c>
      <c r="E182" s="23" t="s">
        <v>213</v>
      </c>
      <c r="F182" s="24" t="s">
        <v>154</v>
      </c>
      <c r="G182" s="25" t="s">
        <v>120</v>
      </c>
      <c r="H182" s="23">
        <v>290</v>
      </c>
      <c r="I182" s="26" t="s">
        <v>155</v>
      </c>
      <c r="J182" s="26" t="s">
        <v>34</v>
      </c>
      <c r="K182" s="27">
        <f t="shared" si="92"/>
        <v>7.5000000000000011E-2</v>
      </c>
      <c r="L182" s="28" t="s">
        <v>28</v>
      </c>
      <c r="M182" s="29" t="s">
        <v>28</v>
      </c>
      <c r="N182" s="30">
        <v>0.05</v>
      </c>
      <c r="O182" s="31">
        <v>0.05</v>
      </c>
      <c r="P182" s="31">
        <v>0.05</v>
      </c>
      <c r="Q182" s="31">
        <v>0.05</v>
      </c>
      <c r="R182" s="31">
        <v>0.06</v>
      </c>
      <c r="S182" s="31">
        <v>7.0000000000000007E-2</v>
      </c>
      <c r="T182" s="31">
        <v>0.11</v>
      </c>
      <c r="U182" s="31">
        <v>0.18</v>
      </c>
      <c r="V182" s="31">
        <v>0.11</v>
      </c>
      <c r="W182" s="31">
        <v>7.0000000000000007E-2</v>
      </c>
      <c r="X182" s="31">
        <v>0.05</v>
      </c>
      <c r="Y182" s="31">
        <v>0.05</v>
      </c>
    </row>
    <row r="183" spans="4:25" ht="17.25" customHeight="1" x14ac:dyDescent="0.25">
      <c r="D183" s="32" t="s">
        <v>26</v>
      </c>
      <c r="E183" s="32" t="s">
        <v>213</v>
      </c>
      <c r="F183" s="33" t="s">
        <v>154</v>
      </c>
      <c r="G183" s="34" t="s">
        <v>120</v>
      </c>
      <c r="H183" s="32">
        <v>290</v>
      </c>
      <c r="I183" s="35" t="s">
        <v>155</v>
      </c>
      <c r="J183" s="35" t="s">
        <v>35</v>
      </c>
      <c r="K183" s="36">
        <f t="shared" si="92"/>
        <v>5.5833333333333346E-2</v>
      </c>
      <c r="L183" s="35" t="s">
        <v>156</v>
      </c>
      <c r="M183" s="37">
        <v>0.12</v>
      </c>
      <c r="N183" s="44">
        <f>ROUND(N182*0.7,2)</f>
        <v>0.04</v>
      </c>
      <c r="O183" s="39">
        <f t="shared" ref="O183:Y183" si="127">ROUND(O182*0.7,2)</f>
        <v>0.04</v>
      </c>
      <c r="P183" s="39">
        <f t="shared" si="127"/>
        <v>0.04</v>
      </c>
      <c r="Q183" s="39">
        <f t="shared" si="127"/>
        <v>0.04</v>
      </c>
      <c r="R183" s="39">
        <f t="shared" si="127"/>
        <v>0.04</v>
      </c>
      <c r="S183" s="39">
        <f t="shared" si="127"/>
        <v>0.05</v>
      </c>
      <c r="T183" s="39">
        <f t="shared" si="127"/>
        <v>0.08</v>
      </c>
      <c r="U183" s="39">
        <f t="shared" si="127"/>
        <v>0.13</v>
      </c>
      <c r="V183" s="39">
        <f t="shared" si="127"/>
        <v>0.08</v>
      </c>
      <c r="W183" s="39">
        <f t="shared" si="127"/>
        <v>0.05</v>
      </c>
      <c r="X183" s="39">
        <f t="shared" si="127"/>
        <v>0.04</v>
      </c>
      <c r="Y183" s="39">
        <f t="shared" si="127"/>
        <v>0.04</v>
      </c>
    </row>
    <row r="184" spans="4:25" ht="17.25" customHeight="1" x14ac:dyDescent="0.25">
      <c r="D184" s="32" t="s">
        <v>26</v>
      </c>
      <c r="E184" s="32" t="s">
        <v>213</v>
      </c>
      <c r="F184" s="33" t="s">
        <v>154</v>
      </c>
      <c r="G184" s="34" t="s">
        <v>120</v>
      </c>
      <c r="H184" s="32">
        <v>290</v>
      </c>
      <c r="I184" s="35" t="s">
        <v>155</v>
      </c>
      <c r="J184" s="35" t="s">
        <v>35</v>
      </c>
      <c r="K184" s="36">
        <f t="shared" si="92"/>
        <v>1.9166666666666669E-2</v>
      </c>
      <c r="L184" s="35" t="s">
        <v>157</v>
      </c>
      <c r="M184" s="37">
        <v>0.75</v>
      </c>
      <c r="N184" s="44">
        <f>N182-N183</f>
        <v>1.0000000000000002E-2</v>
      </c>
      <c r="O184" s="39">
        <f t="shared" ref="O184:Y184" si="128">O182-O183</f>
        <v>1.0000000000000002E-2</v>
      </c>
      <c r="P184" s="39">
        <f t="shared" si="128"/>
        <v>1.0000000000000002E-2</v>
      </c>
      <c r="Q184" s="39">
        <f t="shared" si="128"/>
        <v>1.0000000000000002E-2</v>
      </c>
      <c r="R184" s="39">
        <f t="shared" si="128"/>
        <v>1.9999999999999997E-2</v>
      </c>
      <c r="S184" s="39">
        <f t="shared" si="128"/>
        <v>2.0000000000000004E-2</v>
      </c>
      <c r="T184" s="39">
        <f t="shared" si="128"/>
        <v>0.03</v>
      </c>
      <c r="U184" s="39">
        <f t="shared" si="128"/>
        <v>4.9999999999999989E-2</v>
      </c>
      <c r="V184" s="39">
        <f t="shared" si="128"/>
        <v>0.03</v>
      </c>
      <c r="W184" s="39">
        <f t="shared" si="128"/>
        <v>2.0000000000000004E-2</v>
      </c>
      <c r="X184" s="39">
        <f t="shared" si="128"/>
        <v>1.0000000000000002E-2</v>
      </c>
      <c r="Y184" s="39">
        <f t="shared" si="128"/>
        <v>1.0000000000000002E-2</v>
      </c>
    </row>
    <row r="185" spans="4:25" ht="17.25" customHeight="1" x14ac:dyDescent="0.25">
      <c r="D185" s="32" t="s">
        <v>26</v>
      </c>
      <c r="E185" s="32" t="s">
        <v>213</v>
      </c>
      <c r="F185" s="33" t="s">
        <v>154</v>
      </c>
      <c r="G185" s="34" t="s">
        <v>120</v>
      </c>
      <c r="H185" s="32">
        <v>290</v>
      </c>
      <c r="I185" s="35" t="s">
        <v>155</v>
      </c>
      <c r="J185" s="35" t="s">
        <v>35</v>
      </c>
      <c r="K185" s="36">
        <f t="shared" si="92"/>
        <v>7.5000000000000011E-2</v>
      </c>
      <c r="L185" s="35" t="s">
        <v>55</v>
      </c>
      <c r="M185" s="37">
        <f>ROUND(30%*15,1)</f>
        <v>4.5</v>
      </c>
      <c r="N185" s="44">
        <f>SUM(N183:N184)</f>
        <v>0.05</v>
      </c>
      <c r="O185" s="39">
        <f t="shared" ref="O185:Y185" si="129">SUM(O183:O184)</f>
        <v>0.05</v>
      </c>
      <c r="P185" s="39">
        <f t="shared" si="129"/>
        <v>0.05</v>
      </c>
      <c r="Q185" s="39">
        <f t="shared" si="129"/>
        <v>0.05</v>
      </c>
      <c r="R185" s="39">
        <f t="shared" si="129"/>
        <v>0.06</v>
      </c>
      <c r="S185" s="39">
        <f t="shared" si="129"/>
        <v>7.0000000000000007E-2</v>
      </c>
      <c r="T185" s="39">
        <f t="shared" si="129"/>
        <v>0.11</v>
      </c>
      <c r="U185" s="39">
        <f t="shared" si="129"/>
        <v>0.18</v>
      </c>
      <c r="V185" s="39">
        <f t="shared" si="129"/>
        <v>0.11</v>
      </c>
      <c r="W185" s="39">
        <f t="shared" si="129"/>
        <v>7.0000000000000007E-2</v>
      </c>
      <c r="X185" s="39">
        <f t="shared" si="129"/>
        <v>0.05</v>
      </c>
      <c r="Y185" s="39">
        <f t="shared" si="129"/>
        <v>0.05</v>
      </c>
    </row>
    <row r="186" spans="4:25" ht="17.25" customHeight="1" x14ac:dyDescent="0.25">
      <c r="D186" s="23" t="s">
        <v>26</v>
      </c>
      <c r="E186" s="23" t="s">
        <v>213</v>
      </c>
      <c r="F186" s="24" t="s">
        <v>154</v>
      </c>
      <c r="G186" s="25" t="s">
        <v>120</v>
      </c>
      <c r="H186" s="23">
        <v>290</v>
      </c>
      <c r="I186" s="26" t="s">
        <v>158</v>
      </c>
      <c r="J186" s="26" t="s">
        <v>34</v>
      </c>
      <c r="K186" s="27">
        <f t="shared" si="92"/>
        <v>7.5000000000000011E-2</v>
      </c>
      <c r="L186" s="28" t="s">
        <v>28</v>
      </c>
      <c r="M186" s="29" t="s">
        <v>28</v>
      </c>
      <c r="N186" s="30">
        <v>0.05</v>
      </c>
      <c r="O186" s="31">
        <v>0.05</v>
      </c>
      <c r="P186" s="31">
        <v>0.05</v>
      </c>
      <c r="Q186" s="31">
        <v>0.05</v>
      </c>
      <c r="R186" s="31">
        <v>0.06</v>
      </c>
      <c r="S186" s="31">
        <v>7.0000000000000007E-2</v>
      </c>
      <c r="T186" s="31">
        <v>0.11</v>
      </c>
      <c r="U186" s="31">
        <v>0.18</v>
      </c>
      <c r="V186" s="31">
        <v>0.11</v>
      </c>
      <c r="W186" s="31">
        <v>7.0000000000000007E-2</v>
      </c>
      <c r="X186" s="31">
        <v>0.05</v>
      </c>
      <c r="Y186" s="31">
        <v>0.05</v>
      </c>
    </row>
    <row r="187" spans="4:25" ht="17.25" customHeight="1" x14ac:dyDescent="0.25">
      <c r="D187" s="32" t="s">
        <v>26</v>
      </c>
      <c r="E187" s="32" t="s">
        <v>213</v>
      </c>
      <c r="F187" s="33" t="s">
        <v>154</v>
      </c>
      <c r="G187" s="34" t="s">
        <v>120</v>
      </c>
      <c r="H187" s="32">
        <v>290</v>
      </c>
      <c r="I187" s="35" t="s">
        <v>158</v>
      </c>
      <c r="J187" s="35" t="s">
        <v>35</v>
      </c>
      <c r="K187" s="36">
        <f t="shared" si="92"/>
        <v>5.5833333333333346E-2</v>
      </c>
      <c r="L187" s="35" t="s">
        <v>156</v>
      </c>
      <c r="M187" s="37">
        <v>0.12</v>
      </c>
      <c r="N187" s="44">
        <f>ROUND(N186*0.7,2)</f>
        <v>0.04</v>
      </c>
      <c r="O187" s="39">
        <f t="shared" ref="O187:Y187" si="130">ROUND(O186*0.7,2)</f>
        <v>0.04</v>
      </c>
      <c r="P187" s="39">
        <f t="shared" si="130"/>
        <v>0.04</v>
      </c>
      <c r="Q187" s="39">
        <f t="shared" si="130"/>
        <v>0.04</v>
      </c>
      <c r="R187" s="39">
        <f t="shared" si="130"/>
        <v>0.04</v>
      </c>
      <c r="S187" s="39">
        <f t="shared" si="130"/>
        <v>0.05</v>
      </c>
      <c r="T187" s="39">
        <f t="shared" si="130"/>
        <v>0.08</v>
      </c>
      <c r="U187" s="39">
        <f t="shared" si="130"/>
        <v>0.13</v>
      </c>
      <c r="V187" s="39">
        <f t="shared" si="130"/>
        <v>0.08</v>
      </c>
      <c r="W187" s="39">
        <f t="shared" si="130"/>
        <v>0.05</v>
      </c>
      <c r="X187" s="39">
        <f t="shared" si="130"/>
        <v>0.04</v>
      </c>
      <c r="Y187" s="39">
        <f t="shared" si="130"/>
        <v>0.04</v>
      </c>
    </row>
    <row r="188" spans="4:25" ht="17.25" customHeight="1" x14ac:dyDescent="0.25">
      <c r="D188" s="32" t="s">
        <v>26</v>
      </c>
      <c r="E188" s="32" t="s">
        <v>213</v>
      </c>
      <c r="F188" s="33" t="s">
        <v>154</v>
      </c>
      <c r="G188" s="34" t="s">
        <v>120</v>
      </c>
      <c r="H188" s="32">
        <v>290</v>
      </c>
      <c r="I188" s="35" t="s">
        <v>158</v>
      </c>
      <c r="J188" s="35" t="s">
        <v>35</v>
      </c>
      <c r="K188" s="36">
        <f t="shared" si="92"/>
        <v>1.9166666666666669E-2</v>
      </c>
      <c r="L188" s="35" t="s">
        <v>157</v>
      </c>
      <c r="M188" s="37">
        <v>0.75</v>
      </c>
      <c r="N188" s="44">
        <f>N186-N187</f>
        <v>1.0000000000000002E-2</v>
      </c>
      <c r="O188" s="39">
        <f t="shared" ref="O188:Y188" si="131">O186-O187</f>
        <v>1.0000000000000002E-2</v>
      </c>
      <c r="P188" s="39">
        <f t="shared" si="131"/>
        <v>1.0000000000000002E-2</v>
      </c>
      <c r="Q188" s="39">
        <f t="shared" si="131"/>
        <v>1.0000000000000002E-2</v>
      </c>
      <c r="R188" s="39">
        <f t="shared" si="131"/>
        <v>1.9999999999999997E-2</v>
      </c>
      <c r="S188" s="39">
        <f t="shared" si="131"/>
        <v>2.0000000000000004E-2</v>
      </c>
      <c r="T188" s="39">
        <f t="shared" si="131"/>
        <v>0.03</v>
      </c>
      <c r="U188" s="39">
        <f t="shared" si="131"/>
        <v>4.9999999999999989E-2</v>
      </c>
      <c r="V188" s="39">
        <f t="shared" si="131"/>
        <v>0.03</v>
      </c>
      <c r="W188" s="39">
        <f t="shared" si="131"/>
        <v>2.0000000000000004E-2</v>
      </c>
      <c r="X188" s="39">
        <f t="shared" si="131"/>
        <v>1.0000000000000002E-2</v>
      </c>
      <c r="Y188" s="39">
        <f t="shared" si="131"/>
        <v>1.0000000000000002E-2</v>
      </c>
    </row>
    <row r="189" spans="4:25" ht="17.25" customHeight="1" x14ac:dyDescent="0.25">
      <c r="D189" s="32" t="s">
        <v>26</v>
      </c>
      <c r="E189" s="32" t="s">
        <v>213</v>
      </c>
      <c r="F189" s="33" t="s">
        <v>154</v>
      </c>
      <c r="G189" s="34" t="s">
        <v>120</v>
      </c>
      <c r="H189" s="32">
        <v>290</v>
      </c>
      <c r="I189" s="35" t="s">
        <v>158</v>
      </c>
      <c r="J189" s="35" t="s">
        <v>35</v>
      </c>
      <c r="K189" s="36">
        <f t="shared" si="92"/>
        <v>7.5000000000000011E-2</v>
      </c>
      <c r="L189" s="35" t="s">
        <v>55</v>
      </c>
      <c r="M189" s="37">
        <f>ROUND(10%*30,1)</f>
        <v>3</v>
      </c>
      <c r="N189" s="44">
        <f>SUM(N187:N188)</f>
        <v>0.05</v>
      </c>
      <c r="O189" s="39">
        <f t="shared" ref="O189:Y189" si="132">SUM(O187:O188)</f>
        <v>0.05</v>
      </c>
      <c r="P189" s="39">
        <f t="shared" si="132"/>
        <v>0.05</v>
      </c>
      <c r="Q189" s="39">
        <f t="shared" si="132"/>
        <v>0.05</v>
      </c>
      <c r="R189" s="39">
        <f t="shared" si="132"/>
        <v>0.06</v>
      </c>
      <c r="S189" s="39">
        <f t="shared" si="132"/>
        <v>7.0000000000000007E-2</v>
      </c>
      <c r="T189" s="39">
        <f t="shared" si="132"/>
        <v>0.11</v>
      </c>
      <c r="U189" s="39">
        <f t="shared" si="132"/>
        <v>0.18</v>
      </c>
      <c r="V189" s="39">
        <f t="shared" si="132"/>
        <v>0.11</v>
      </c>
      <c r="W189" s="39">
        <f t="shared" si="132"/>
        <v>7.0000000000000007E-2</v>
      </c>
      <c r="X189" s="39">
        <f t="shared" si="132"/>
        <v>0.05</v>
      </c>
      <c r="Y189" s="39">
        <f t="shared" si="132"/>
        <v>0.05</v>
      </c>
    </row>
    <row r="190" spans="4:25" ht="17.25" customHeight="1" x14ac:dyDescent="0.25">
      <c r="D190" s="23" t="s">
        <v>26</v>
      </c>
      <c r="E190" s="23" t="s">
        <v>213</v>
      </c>
      <c r="F190" s="24" t="s">
        <v>159</v>
      </c>
      <c r="G190" s="25" t="s">
        <v>120</v>
      </c>
      <c r="H190" s="23">
        <v>360</v>
      </c>
      <c r="I190" s="26" t="s">
        <v>129</v>
      </c>
      <c r="J190" s="26" t="s">
        <v>34</v>
      </c>
      <c r="K190" s="27">
        <f t="shared" si="92"/>
        <v>1</v>
      </c>
      <c r="L190" s="28" t="s">
        <v>28</v>
      </c>
      <c r="M190" s="29" t="s">
        <v>28</v>
      </c>
      <c r="N190" s="30">
        <v>1</v>
      </c>
      <c r="O190" s="31">
        <v>1</v>
      </c>
      <c r="P190" s="31">
        <v>1</v>
      </c>
      <c r="Q190" s="31">
        <v>1</v>
      </c>
      <c r="R190" s="31">
        <v>1</v>
      </c>
      <c r="S190" s="31">
        <v>1</v>
      </c>
      <c r="T190" s="31">
        <v>1</v>
      </c>
      <c r="U190" s="31">
        <v>1</v>
      </c>
      <c r="V190" s="31">
        <v>1</v>
      </c>
      <c r="W190" s="31">
        <v>1</v>
      </c>
      <c r="X190" s="31">
        <v>1</v>
      </c>
      <c r="Y190" s="31">
        <v>1</v>
      </c>
    </row>
    <row r="191" spans="4:25" ht="17.25" customHeight="1" x14ac:dyDescent="0.25">
      <c r="D191" s="32" t="s">
        <v>26</v>
      </c>
      <c r="E191" s="32" t="s">
        <v>213</v>
      </c>
      <c r="F191" s="33" t="s">
        <v>159</v>
      </c>
      <c r="G191" s="34" t="s">
        <v>120</v>
      </c>
      <c r="H191" s="32">
        <v>360</v>
      </c>
      <c r="I191" s="35" t="s">
        <v>129</v>
      </c>
      <c r="J191" s="35" t="s">
        <v>35</v>
      </c>
      <c r="K191" s="36">
        <f t="shared" si="92"/>
        <v>4.9999999999999992E-3</v>
      </c>
      <c r="L191" s="35" t="s">
        <v>36</v>
      </c>
      <c r="M191" s="37">
        <f>10*(5*6)/10^3</f>
        <v>0.3</v>
      </c>
      <c r="N191" s="38">
        <f>ROUND(0.5%*N190,4)</f>
        <v>5.0000000000000001E-3</v>
      </c>
      <c r="O191" s="39">
        <f t="shared" ref="O191:Y191" si="133">ROUND(0.5%*O190,4)</f>
        <v>5.0000000000000001E-3</v>
      </c>
      <c r="P191" s="39">
        <f t="shared" si="133"/>
        <v>5.0000000000000001E-3</v>
      </c>
      <c r="Q191" s="39">
        <f t="shared" si="133"/>
        <v>5.0000000000000001E-3</v>
      </c>
      <c r="R191" s="39">
        <f t="shared" si="133"/>
        <v>5.0000000000000001E-3</v>
      </c>
      <c r="S191" s="39">
        <f t="shared" si="133"/>
        <v>5.0000000000000001E-3</v>
      </c>
      <c r="T191" s="39">
        <f t="shared" si="133"/>
        <v>5.0000000000000001E-3</v>
      </c>
      <c r="U191" s="39">
        <f t="shared" si="133"/>
        <v>5.0000000000000001E-3</v>
      </c>
      <c r="V191" s="39">
        <f t="shared" si="133"/>
        <v>5.0000000000000001E-3</v>
      </c>
      <c r="W191" s="39">
        <f t="shared" si="133"/>
        <v>5.0000000000000001E-3</v>
      </c>
      <c r="X191" s="39">
        <f t="shared" si="133"/>
        <v>5.0000000000000001E-3</v>
      </c>
      <c r="Y191" s="39">
        <f t="shared" si="133"/>
        <v>5.0000000000000001E-3</v>
      </c>
    </row>
    <row r="192" spans="4:25" ht="17.25" customHeight="1" x14ac:dyDescent="0.25">
      <c r="D192" s="32" t="s">
        <v>26</v>
      </c>
      <c r="E192" s="32" t="s">
        <v>213</v>
      </c>
      <c r="F192" s="33" t="s">
        <v>159</v>
      </c>
      <c r="G192" s="34" t="s">
        <v>120</v>
      </c>
      <c r="H192" s="32">
        <v>360</v>
      </c>
      <c r="I192" s="35" t="s">
        <v>129</v>
      </c>
      <c r="J192" s="35" t="s">
        <v>35</v>
      </c>
      <c r="K192" s="36">
        <f t="shared" si="92"/>
        <v>0.60833333333333328</v>
      </c>
      <c r="L192" s="35" t="s">
        <v>37</v>
      </c>
      <c r="M192" s="37">
        <v>4.5</v>
      </c>
      <c r="N192" s="40">
        <f>ROUND($N$42*N190,2)</f>
        <v>0.2</v>
      </c>
      <c r="O192" s="41">
        <f>ROUND($O$42*O190,2)</f>
        <v>0.3</v>
      </c>
      <c r="P192" s="41">
        <f>ROUND($P$42*P190,2)</f>
        <v>0.4</v>
      </c>
      <c r="Q192" s="41">
        <f>ROUND($Q$42*Q190,2)</f>
        <v>0.5</v>
      </c>
      <c r="R192" s="41">
        <f>ROUND($R$42*R190,2)</f>
        <v>0.7</v>
      </c>
      <c r="S192" s="41">
        <f>ROUND($S$42*S190,2)</f>
        <v>0.8</v>
      </c>
      <c r="T192" s="41">
        <f>ROUND($T$42*T190,2)</f>
        <v>0.9</v>
      </c>
      <c r="U192" s="41">
        <f>ROUND($U$42*U190,2)</f>
        <v>0.9</v>
      </c>
      <c r="V192" s="41">
        <f>ROUND($V$42*V190,2)</f>
        <v>0.9</v>
      </c>
      <c r="W192" s="41">
        <f>ROUND($W$42*W190,2)</f>
        <v>0.7</v>
      </c>
      <c r="X192" s="41">
        <f>ROUND($X$42*X190,2)</f>
        <v>0.6</v>
      </c>
      <c r="Y192" s="41">
        <f>ROUND($Y$42*Y190,2)</f>
        <v>0.4</v>
      </c>
    </row>
    <row r="193" spans="4:25" ht="17.25" customHeight="1" x14ac:dyDescent="0.25">
      <c r="D193" s="32" t="s">
        <v>26</v>
      </c>
      <c r="E193" s="32" t="s">
        <v>213</v>
      </c>
      <c r="F193" s="33" t="s">
        <v>159</v>
      </c>
      <c r="G193" s="34" t="s">
        <v>120</v>
      </c>
      <c r="H193" s="32">
        <v>360</v>
      </c>
      <c r="I193" s="35" t="s">
        <v>129</v>
      </c>
      <c r="J193" s="35" t="s">
        <v>35</v>
      </c>
      <c r="K193" s="36">
        <f t="shared" si="92"/>
        <v>0.38666666666666666</v>
      </c>
      <c r="L193" s="35" t="s">
        <v>38</v>
      </c>
      <c r="M193" s="37">
        <v>4.5</v>
      </c>
      <c r="N193" s="40">
        <f>N190-SUM(N191:N192)</f>
        <v>0.79499999999999993</v>
      </c>
      <c r="O193" s="41">
        <f t="shared" ref="O193" si="134">O190-SUM(O191:O192)</f>
        <v>0.69500000000000006</v>
      </c>
      <c r="P193" s="41">
        <f t="shared" ref="P193:Y193" si="135">P190-SUM(P191:P192)</f>
        <v>0.59499999999999997</v>
      </c>
      <c r="Q193" s="41">
        <f t="shared" si="135"/>
        <v>0.495</v>
      </c>
      <c r="R193" s="41">
        <f t="shared" si="135"/>
        <v>0.29500000000000004</v>
      </c>
      <c r="S193" s="41">
        <f t="shared" si="135"/>
        <v>0.19499999999999995</v>
      </c>
      <c r="T193" s="41">
        <f t="shared" si="135"/>
        <v>9.4999999999999973E-2</v>
      </c>
      <c r="U193" s="41">
        <f t="shared" si="135"/>
        <v>9.4999999999999973E-2</v>
      </c>
      <c r="V193" s="41">
        <f t="shared" si="135"/>
        <v>9.4999999999999973E-2</v>
      </c>
      <c r="W193" s="41">
        <f t="shared" si="135"/>
        <v>0.29500000000000004</v>
      </c>
      <c r="X193" s="41">
        <f t="shared" si="135"/>
        <v>0.39500000000000002</v>
      </c>
      <c r="Y193" s="41">
        <f t="shared" si="135"/>
        <v>0.59499999999999997</v>
      </c>
    </row>
    <row r="194" spans="4:25" ht="17.25" customHeight="1" x14ac:dyDescent="0.25">
      <c r="D194" s="132" t="s">
        <v>26</v>
      </c>
      <c r="E194" s="132" t="s">
        <v>213</v>
      </c>
      <c r="F194" s="133" t="s">
        <v>28</v>
      </c>
      <c r="G194" s="134" t="s">
        <v>160</v>
      </c>
      <c r="H194" s="132" t="s">
        <v>28</v>
      </c>
      <c r="I194" s="135" t="s">
        <v>28</v>
      </c>
      <c r="J194" s="135" t="s">
        <v>28</v>
      </c>
      <c r="K194" s="136" t="str">
        <f t="shared" si="92"/>
        <v>n/a</v>
      </c>
      <c r="L194" s="135" t="s">
        <v>28</v>
      </c>
      <c r="M194" s="137" t="s">
        <v>28</v>
      </c>
      <c r="N194" s="138" t="s">
        <v>28</v>
      </c>
      <c r="O194" s="136" t="s">
        <v>28</v>
      </c>
      <c r="P194" s="136" t="s">
        <v>28</v>
      </c>
      <c r="Q194" s="136" t="s">
        <v>28</v>
      </c>
      <c r="R194" s="136" t="s">
        <v>28</v>
      </c>
      <c r="S194" s="136" t="s">
        <v>28</v>
      </c>
      <c r="T194" s="136" t="s">
        <v>28</v>
      </c>
      <c r="U194" s="136" t="s">
        <v>28</v>
      </c>
      <c r="V194" s="136" t="s">
        <v>28</v>
      </c>
      <c r="W194" s="136" t="s">
        <v>28</v>
      </c>
      <c r="X194" s="136" t="s">
        <v>28</v>
      </c>
      <c r="Y194" s="136" t="s">
        <v>28</v>
      </c>
    </row>
    <row r="195" spans="4:25" ht="17.25" customHeight="1" x14ac:dyDescent="0.25">
      <c r="D195" s="139" t="s">
        <v>26</v>
      </c>
      <c r="E195" s="139" t="s">
        <v>213</v>
      </c>
      <c r="F195" s="140" t="s">
        <v>28</v>
      </c>
      <c r="G195" s="141" t="s">
        <v>161</v>
      </c>
      <c r="H195" s="139" t="s">
        <v>28</v>
      </c>
      <c r="I195" s="142" t="s">
        <v>28</v>
      </c>
      <c r="J195" s="142" t="s">
        <v>28</v>
      </c>
      <c r="K195" s="143" t="str">
        <f t="shared" si="92"/>
        <v>n/a</v>
      </c>
      <c r="L195" s="142" t="s">
        <v>28</v>
      </c>
      <c r="M195" s="144" t="s">
        <v>28</v>
      </c>
      <c r="N195" s="145" t="s">
        <v>28</v>
      </c>
      <c r="O195" s="143" t="s">
        <v>28</v>
      </c>
      <c r="P195" s="143" t="s">
        <v>28</v>
      </c>
      <c r="Q195" s="143" t="s">
        <v>28</v>
      </c>
      <c r="R195" s="143" t="s">
        <v>28</v>
      </c>
      <c r="S195" s="143" t="s">
        <v>28</v>
      </c>
      <c r="T195" s="143" t="s">
        <v>28</v>
      </c>
      <c r="U195" s="143" t="s">
        <v>28</v>
      </c>
      <c r="V195" s="143" t="s">
        <v>28</v>
      </c>
      <c r="W195" s="143" t="s">
        <v>28</v>
      </c>
      <c r="X195" s="143" t="s">
        <v>28</v>
      </c>
      <c r="Y195" s="143" t="s">
        <v>28</v>
      </c>
    </row>
    <row r="196" spans="4:25" ht="17.25" customHeight="1" x14ac:dyDescent="0.25">
      <c r="D196" s="23" t="s">
        <v>26</v>
      </c>
      <c r="E196" s="23" t="s">
        <v>213</v>
      </c>
      <c r="F196" s="24" t="s">
        <v>162</v>
      </c>
      <c r="G196" s="25" t="s">
        <v>163</v>
      </c>
      <c r="H196" s="23">
        <v>420</v>
      </c>
      <c r="I196" s="26" t="s">
        <v>147</v>
      </c>
      <c r="J196" s="26" t="s">
        <v>34</v>
      </c>
      <c r="K196" s="27">
        <f t="shared" ref="K196:K278" si="136">IFERROR(AVERAGE(N196:Y196),"n/a")</f>
        <v>1</v>
      </c>
      <c r="L196" s="28" t="s">
        <v>28</v>
      </c>
      <c r="M196" s="29" t="s">
        <v>28</v>
      </c>
      <c r="N196" s="30">
        <v>1</v>
      </c>
      <c r="O196" s="31">
        <v>1</v>
      </c>
      <c r="P196" s="31">
        <v>1</v>
      </c>
      <c r="Q196" s="31">
        <v>1</v>
      </c>
      <c r="R196" s="31">
        <v>1</v>
      </c>
      <c r="S196" s="31">
        <v>1</v>
      </c>
      <c r="T196" s="31">
        <v>1</v>
      </c>
      <c r="U196" s="31">
        <v>1</v>
      </c>
      <c r="V196" s="31">
        <v>1</v>
      </c>
      <c r="W196" s="31">
        <v>1</v>
      </c>
      <c r="X196" s="31">
        <v>1</v>
      </c>
      <c r="Y196" s="31">
        <v>1</v>
      </c>
    </row>
    <row r="197" spans="4:25" ht="17.25" customHeight="1" x14ac:dyDescent="0.25">
      <c r="D197" s="23" t="s">
        <v>26</v>
      </c>
      <c r="E197" s="23" t="s">
        <v>213</v>
      </c>
      <c r="F197" s="24" t="s">
        <v>164</v>
      </c>
      <c r="G197" s="25" t="s">
        <v>163</v>
      </c>
      <c r="H197" s="23">
        <v>450</v>
      </c>
      <c r="I197" s="26" t="s">
        <v>129</v>
      </c>
      <c r="J197" s="26" t="s">
        <v>34</v>
      </c>
      <c r="K197" s="27">
        <f t="shared" si="136"/>
        <v>1</v>
      </c>
      <c r="L197" s="28" t="s">
        <v>28</v>
      </c>
      <c r="M197" s="29" t="s">
        <v>28</v>
      </c>
      <c r="N197" s="30">
        <v>1</v>
      </c>
      <c r="O197" s="31">
        <v>1</v>
      </c>
      <c r="P197" s="31">
        <v>1</v>
      </c>
      <c r="Q197" s="31">
        <v>1</v>
      </c>
      <c r="R197" s="31">
        <v>1</v>
      </c>
      <c r="S197" s="31">
        <v>1</v>
      </c>
      <c r="T197" s="31">
        <v>1</v>
      </c>
      <c r="U197" s="31">
        <v>1</v>
      </c>
      <c r="V197" s="31">
        <v>1</v>
      </c>
      <c r="W197" s="31">
        <v>1</v>
      </c>
      <c r="X197" s="31">
        <v>1</v>
      </c>
      <c r="Y197" s="31">
        <v>1</v>
      </c>
    </row>
    <row r="198" spans="4:25" ht="17.25" customHeight="1" x14ac:dyDescent="0.25">
      <c r="D198" s="32" t="s">
        <v>26</v>
      </c>
      <c r="E198" s="32" t="s">
        <v>213</v>
      </c>
      <c r="F198" s="33" t="s">
        <v>164</v>
      </c>
      <c r="G198" s="34" t="s">
        <v>163</v>
      </c>
      <c r="H198" s="32">
        <v>450</v>
      </c>
      <c r="I198" s="35" t="s">
        <v>129</v>
      </c>
      <c r="J198" s="35" t="s">
        <v>35</v>
      </c>
      <c r="K198" s="36">
        <f t="shared" si="136"/>
        <v>4.9999999999999992E-3</v>
      </c>
      <c r="L198" s="35" t="s">
        <v>36</v>
      </c>
      <c r="M198" s="37">
        <f>10*(5*6)/10^3</f>
        <v>0.3</v>
      </c>
      <c r="N198" s="38">
        <f>ROUND(0.5%*N197,4)</f>
        <v>5.0000000000000001E-3</v>
      </c>
      <c r="O198" s="39">
        <f t="shared" ref="O198:Y198" si="137">ROUND(0.5%*O197,4)</f>
        <v>5.0000000000000001E-3</v>
      </c>
      <c r="P198" s="39">
        <f t="shared" si="137"/>
        <v>5.0000000000000001E-3</v>
      </c>
      <c r="Q198" s="39">
        <f t="shared" si="137"/>
        <v>5.0000000000000001E-3</v>
      </c>
      <c r="R198" s="39">
        <f t="shared" si="137"/>
        <v>5.0000000000000001E-3</v>
      </c>
      <c r="S198" s="39">
        <f t="shared" si="137"/>
        <v>5.0000000000000001E-3</v>
      </c>
      <c r="T198" s="39">
        <f t="shared" si="137"/>
        <v>5.0000000000000001E-3</v>
      </c>
      <c r="U198" s="39">
        <f t="shared" si="137"/>
        <v>5.0000000000000001E-3</v>
      </c>
      <c r="V198" s="39">
        <f t="shared" si="137"/>
        <v>5.0000000000000001E-3</v>
      </c>
      <c r="W198" s="39">
        <f t="shared" si="137"/>
        <v>5.0000000000000001E-3</v>
      </c>
      <c r="X198" s="39">
        <f t="shared" si="137"/>
        <v>5.0000000000000001E-3</v>
      </c>
      <c r="Y198" s="39">
        <f t="shared" si="137"/>
        <v>5.0000000000000001E-3</v>
      </c>
    </row>
    <row r="199" spans="4:25" ht="17.25" customHeight="1" x14ac:dyDescent="0.25">
      <c r="D199" s="32" t="s">
        <v>26</v>
      </c>
      <c r="E199" s="32" t="s">
        <v>213</v>
      </c>
      <c r="F199" s="33" t="s">
        <v>164</v>
      </c>
      <c r="G199" s="34" t="s">
        <v>163</v>
      </c>
      <c r="H199" s="32">
        <v>450</v>
      </c>
      <c r="I199" s="35" t="s">
        <v>129</v>
      </c>
      <c r="J199" s="35" t="s">
        <v>35</v>
      </c>
      <c r="K199" s="36">
        <f t="shared" si="136"/>
        <v>0.60833333333333328</v>
      </c>
      <c r="L199" s="35" t="s">
        <v>37</v>
      </c>
      <c r="M199" s="37">
        <v>4.5</v>
      </c>
      <c r="N199" s="40">
        <f>ROUND($N$42*N197,2)</f>
        <v>0.2</v>
      </c>
      <c r="O199" s="41">
        <f>ROUND($O$42*O197,2)</f>
        <v>0.3</v>
      </c>
      <c r="P199" s="41">
        <f>ROUND($P$42*P197,2)</f>
        <v>0.4</v>
      </c>
      <c r="Q199" s="41">
        <f>ROUND($Q$42*Q197,2)</f>
        <v>0.5</v>
      </c>
      <c r="R199" s="41">
        <f>ROUND($R$42*R197,2)</f>
        <v>0.7</v>
      </c>
      <c r="S199" s="41">
        <f>ROUND($S$42*S197,2)</f>
        <v>0.8</v>
      </c>
      <c r="T199" s="41">
        <f>ROUND($T$42*T197,2)</f>
        <v>0.9</v>
      </c>
      <c r="U199" s="41">
        <f>ROUND($U$42*U197,2)</f>
        <v>0.9</v>
      </c>
      <c r="V199" s="41">
        <f>ROUND($V$42*V197,2)</f>
        <v>0.9</v>
      </c>
      <c r="W199" s="41">
        <f>ROUND($W$42*W197,2)</f>
        <v>0.7</v>
      </c>
      <c r="X199" s="41">
        <f>ROUND($X$42*X197,2)</f>
        <v>0.6</v>
      </c>
      <c r="Y199" s="41">
        <f>ROUND($Y$42*Y197,2)</f>
        <v>0.4</v>
      </c>
    </row>
    <row r="200" spans="4:25" ht="17.25" customHeight="1" x14ac:dyDescent="0.25">
      <c r="D200" s="32" t="s">
        <v>26</v>
      </c>
      <c r="E200" s="32" t="s">
        <v>213</v>
      </c>
      <c r="F200" s="33" t="s">
        <v>164</v>
      </c>
      <c r="G200" s="34" t="s">
        <v>163</v>
      </c>
      <c r="H200" s="32">
        <v>450</v>
      </c>
      <c r="I200" s="35" t="s">
        <v>129</v>
      </c>
      <c r="J200" s="35" t="s">
        <v>35</v>
      </c>
      <c r="K200" s="36">
        <f t="shared" si="136"/>
        <v>0.38666666666666666</v>
      </c>
      <c r="L200" s="35" t="s">
        <v>38</v>
      </c>
      <c r="M200" s="37">
        <v>4.5</v>
      </c>
      <c r="N200" s="40">
        <f>N197-SUM(N198:N199)</f>
        <v>0.79499999999999993</v>
      </c>
      <c r="O200" s="41">
        <f t="shared" ref="O200" si="138">O197-SUM(O198:O199)</f>
        <v>0.69500000000000006</v>
      </c>
      <c r="P200" s="41">
        <f t="shared" ref="P200:Y200" si="139">P197-SUM(P198:P199)</f>
        <v>0.59499999999999997</v>
      </c>
      <c r="Q200" s="41">
        <f t="shared" si="139"/>
        <v>0.495</v>
      </c>
      <c r="R200" s="41">
        <f t="shared" si="139"/>
        <v>0.29500000000000004</v>
      </c>
      <c r="S200" s="41">
        <f t="shared" si="139"/>
        <v>0.19499999999999995</v>
      </c>
      <c r="T200" s="41">
        <f t="shared" si="139"/>
        <v>9.4999999999999973E-2</v>
      </c>
      <c r="U200" s="41">
        <f t="shared" si="139"/>
        <v>9.4999999999999973E-2</v>
      </c>
      <c r="V200" s="41">
        <f t="shared" si="139"/>
        <v>9.4999999999999973E-2</v>
      </c>
      <c r="W200" s="41">
        <f t="shared" si="139"/>
        <v>0.29500000000000004</v>
      </c>
      <c r="X200" s="41">
        <f t="shared" si="139"/>
        <v>0.39500000000000002</v>
      </c>
      <c r="Y200" s="41">
        <f t="shared" si="139"/>
        <v>0.59499999999999997</v>
      </c>
    </row>
    <row r="201" spans="4:25" ht="17.25" customHeight="1" x14ac:dyDescent="0.25">
      <c r="D201" s="23" t="s">
        <v>26</v>
      </c>
      <c r="E201" s="23" t="s">
        <v>213</v>
      </c>
      <c r="F201" s="24" t="s">
        <v>165</v>
      </c>
      <c r="G201" s="25" t="s">
        <v>163</v>
      </c>
      <c r="H201" s="23">
        <v>540</v>
      </c>
      <c r="I201" s="26" t="s">
        <v>131</v>
      </c>
      <c r="J201" s="26" t="s">
        <v>34</v>
      </c>
      <c r="K201" s="27">
        <f t="shared" si="136"/>
        <v>0.14999999999999997</v>
      </c>
      <c r="L201" s="28" t="s">
        <v>28</v>
      </c>
      <c r="M201" s="29" t="s">
        <v>28</v>
      </c>
      <c r="N201" s="30">
        <v>0.15</v>
      </c>
      <c r="O201" s="31">
        <v>0.15</v>
      </c>
      <c r="P201" s="31">
        <v>0.15</v>
      </c>
      <c r="Q201" s="31">
        <v>0.15</v>
      </c>
      <c r="R201" s="31">
        <v>0.15</v>
      </c>
      <c r="S201" s="31">
        <v>0.15</v>
      </c>
      <c r="T201" s="31">
        <v>0.15</v>
      </c>
      <c r="U201" s="31">
        <v>0.15</v>
      </c>
      <c r="V201" s="31">
        <v>0.15</v>
      </c>
      <c r="W201" s="31">
        <v>0.15</v>
      </c>
      <c r="X201" s="31">
        <v>0.15</v>
      </c>
      <c r="Y201" s="31">
        <v>0.15</v>
      </c>
    </row>
    <row r="202" spans="4:25" ht="17.25" customHeight="1" x14ac:dyDescent="0.25">
      <c r="D202" s="32" t="s">
        <v>26</v>
      </c>
      <c r="E202" s="32" t="s">
        <v>213</v>
      </c>
      <c r="F202" s="33" t="s">
        <v>165</v>
      </c>
      <c r="G202" s="34" t="s">
        <v>163</v>
      </c>
      <c r="H202" s="32">
        <v>540</v>
      </c>
      <c r="I202" s="35" t="s">
        <v>131</v>
      </c>
      <c r="J202" s="35" t="s">
        <v>35</v>
      </c>
      <c r="K202" s="36">
        <f t="shared" si="136"/>
        <v>0.14999999999999997</v>
      </c>
      <c r="L202" s="85" t="s">
        <v>50</v>
      </c>
      <c r="M202" s="37">
        <v>2</v>
      </c>
      <c r="N202" s="44">
        <f>N201</f>
        <v>0.15</v>
      </c>
      <c r="O202" s="39">
        <f t="shared" ref="O202:Y202" si="140">O201</f>
        <v>0.15</v>
      </c>
      <c r="P202" s="39">
        <f t="shared" si="140"/>
        <v>0.15</v>
      </c>
      <c r="Q202" s="39">
        <f t="shared" si="140"/>
        <v>0.15</v>
      </c>
      <c r="R202" s="39">
        <f t="shared" si="140"/>
        <v>0.15</v>
      </c>
      <c r="S202" s="39">
        <f t="shared" si="140"/>
        <v>0.15</v>
      </c>
      <c r="T202" s="39">
        <f t="shared" si="140"/>
        <v>0.15</v>
      </c>
      <c r="U202" s="39">
        <f t="shared" si="140"/>
        <v>0.15</v>
      </c>
      <c r="V202" s="39">
        <f t="shared" si="140"/>
        <v>0.15</v>
      </c>
      <c r="W202" s="39">
        <f t="shared" si="140"/>
        <v>0.15</v>
      </c>
      <c r="X202" s="39">
        <f t="shared" si="140"/>
        <v>0.15</v>
      </c>
      <c r="Y202" s="39">
        <f t="shared" si="140"/>
        <v>0.15</v>
      </c>
    </row>
    <row r="203" spans="4:25" ht="17.25" customHeight="1" x14ac:dyDescent="0.25">
      <c r="D203" s="23" t="s">
        <v>26</v>
      </c>
      <c r="E203" s="23" t="s">
        <v>213</v>
      </c>
      <c r="F203" s="24" t="s">
        <v>166</v>
      </c>
      <c r="G203" s="25" t="s">
        <v>163</v>
      </c>
      <c r="H203" s="23">
        <v>540</v>
      </c>
      <c r="I203" s="26" t="s">
        <v>139</v>
      </c>
      <c r="J203" s="26" t="s">
        <v>34</v>
      </c>
      <c r="K203" s="27">
        <f t="shared" si="136"/>
        <v>0.19999999999999998</v>
      </c>
      <c r="L203" s="28" t="s">
        <v>28</v>
      </c>
      <c r="M203" s="29" t="s">
        <v>28</v>
      </c>
      <c r="N203" s="30">
        <v>0.2</v>
      </c>
      <c r="O203" s="31">
        <v>0.2</v>
      </c>
      <c r="P203" s="31">
        <v>0.2</v>
      </c>
      <c r="Q203" s="31">
        <v>0.2</v>
      </c>
      <c r="R203" s="31">
        <v>0.2</v>
      </c>
      <c r="S203" s="31">
        <v>0.2</v>
      </c>
      <c r="T203" s="31">
        <v>0.2</v>
      </c>
      <c r="U203" s="31">
        <v>0.2</v>
      </c>
      <c r="V203" s="31">
        <v>0.2</v>
      </c>
      <c r="W203" s="31">
        <v>0.2</v>
      </c>
      <c r="X203" s="31">
        <v>0.2</v>
      </c>
      <c r="Y203" s="31">
        <v>0.2</v>
      </c>
    </row>
    <row r="204" spans="4:25" ht="17.25" customHeight="1" x14ac:dyDescent="0.25">
      <c r="D204" s="32" t="s">
        <v>26</v>
      </c>
      <c r="E204" s="32" t="s">
        <v>213</v>
      </c>
      <c r="F204" s="33" t="s">
        <v>166</v>
      </c>
      <c r="G204" s="34" t="s">
        <v>163</v>
      </c>
      <c r="H204" s="32">
        <v>540</v>
      </c>
      <c r="I204" s="35" t="s">
        <v>139</v>
      </c>
      <c r="J204" s="35" t="s">
        <v>35</v>
      </c>
      <c r="K204" s="36">
        <f t="shared" si="136"/>
        <v>3.0000000000000009E-2</v>
      </c>
      <c r="L204" s="35" t="s">
        <v>167</v>
      </c>
      <c r="M204" s="37">
        <v>600</v>
      </c>
      <c r="N204" s="44">
        <f t="shared" ref="N204:Y204" si="141">IF(N203-SUM(N205:N212)&lt;0,0,N203-SUM(N205:N212))</f>
        <v>0.03</v>
      </c>
      <c r="O204" s="39">
        <f t="shared" si="141"/>
        <v>0.03</v>
      </c>
      <c r="P204" s="39">
        <f t="shared" si="141"/>
        <v>0.03</v>
      </c>
      <c r="Q204" s="39">
        <f t="shared" si="141"/>
        <v>0.03</v>
      </c>
      <c r="R204" s="39">
        <f t="shared" si="141"/>
        <v>0.03</v>
      </c>
      <c r="S204" s="39">
        <f t="shared" si="141"/>
        <v>0.03</v>
      </c>
      <c r="T204" s="39">
        <f t="shared" si="141"/>
        <v>0.03</v>
      </c>
      <c r="U204" s="39">
        <f t="shared" si="141"/>
        <v>0.03</v>
      </c>
      <c r="V204" s="39">
        <f t="shared" si="141"/>
        <v>0.03</v>
      </c>
      <c r="W204" s="39">
        <f t="shared" si="141"/>
        <v>0.03</v>
      </c>
      <c r="X204" s="39">
        <f t="shared" si="141"/>
        <v>0.03</v>
      </c>
      <c r="Y204" s="39">
        <f t="shared" si="141"/>
        <v>0.03</v>
      </c>
    </row>
    <row r="205" spans="4:25" ht="17.25" customHeight="1" x14ac:dyDescent="0.25">
      <c r="D205" s="32" t="s">
        <v>26</v>
      </c>
      <c r="E205" s="32" t="s">
        <v>213</v>
      </c>
      <c r="F205" s="33" t="s">
        <v>166</v>
      </c>
      <c r="G205" s="34" t="s">
        <v>163</v>
      </c>
      <c r="H205" s="32">
        <v>540</v>
      </c>
      <c r="I205" s="35" t="s">
        <v>139</v>
      </c>
      <c r="J205" s="35" t="s">
        <v>35</v>
      </c>
      <c r="K205" s="36">
        <f t="shared" si="136"/>
        <v>9.9999999999999985E-3</v>
      </c>
      <c r="L205" s="35" t="s">
        <v>168</v>
      </c>
      <c r="M205" s="37">
        <v>200</v>
      </c>
      <c r="N205" s="44">
        <f>ROUND(N203*5%,2)</f>
        <v>0.01</v>
      </c>
      <c r="O205" s="39">
        <f t="shared" ref="O205:Y205" si="142">ROUND(O203*5%,2)</f>
        <v>0.01</v>
      </c>
      <c r="P205" s="39">
        <f t="shared" si="142"/>
        <v>0.01</v>
      </c>
      <c r="Q205" s="39">
        <f t="shared" si="142"/>
        <v>0.01</v>
      </c>
      <c r="R205" s="39">
        <f t="shared" si="142"/>
        <v>0.01</v>
      </c>
      <c r="S205" s="39">
        <f t="shared" si="142"/>
        <v>0.01</v>
      </c>
      <c r="T205" s="39">
        <f t="shared" si="142"/>
        <v>0.01</v>
      </c>
      <c r="U205" s="39">
        <f t="shared" si="142"/>
        <v>0.01</v>
      </c>
      <c r="V205" s="39">
        <f t="shared" si="142"/>
        <v>0.01</v>
      </c>
      <c r="W205" s="39">
        <f t="shared" si="142"/>
        <v>0.01</v>
      </c>
      <c r="X205" s="39">
        <f t="shared" si="142"/>
        <v>0.01</v>
      </c>
      <c r="Y205" s="39">
        <f t="shared" si="142"/>
        <v>0.01</v>
      </c>
    </row>
    <row r="206" spans="4:25" ht="17.25" customHeight="1" x14ac:dyDescent="0.25">
      <c r="D206" s="32" t="s">
        <v>26</v>
      </c>
      <c r="E206" s="32" t="s">
        <v>213</v>
      </c>
      <c r="F206" s="33" t="s">
        <v>166</v>
      </c>
      <c r="G206" s="34" t="s">
        <v>163</v>
      </c>
      <c r="H206" s="32">
        <v>540</v>
      </c>
      <c r="I206" s="35" t="s">
        <v>139</v>
      </c>
      <c r="J206" s="35" t="s">
        <v>35</v>
      </c>
      <c r="K206" s="36">
        <f t="shared" si="136"/>
        <v>7.9999999999999988E-2</v>
      </c>
      <c r="L206" s="35" t="s">
        <v>169</v>
      </c>
      <c r="M206" s="37">
        <v>125</v>
      </c>
      <c r="N206" s="44">
        <f>ROUND(N203*40%,2)</f>
        <v>0.08</v>
      </c>
      <c r="O206" s="39">
        <f t="shared" ref="O206:Y206" si="143">ROUND(O203*40%,2)</f>
        <v>0.08</v>
      </c>
      <c r="P206" s="39">
        <f t="shared" si="143"/>
        <v>0.08</v>
      </c>
      <c r="Q206" s="39">
        <f t="shared" si="143"/>
        <v>0.08</v>
      </c>
      <c r="R206" s="39">
        <f t="shared" si="143"/>
        <v>0.08</v>
      </c>
      <c r="S206" s="39">
        <f t="shared" si="143"/>
        <v>0.08</v>
      </c>
      <c r="T206" s="39">
        <f t="shared" si="143"/>
        <v>0.08</v>
      </c>
      <c r="U206" s="39">
        <f t="shared" si="143"/>
        <v>0.08</v>
      </c>
      <c r="V206" s="39">
        <f t="shared" si="143"/>
        <v>0.08</v>
      </c>
      <c r="W206" s="39">
        <f t="shared" si="143"/>
        <v>0.08</v>
      </c>
      <c r="X206" s="39">
        <f t="shared" si="143"/>
        <v>0.08</v>
      </c>
      <c r="Y206" s="39">
        <f t="shared" si="143"/>
        <v>0.08</v>
      </c>
    </row>
    <row r="207" spans="4:25" ht="17.25" customHeight="1" x14ac:dyDescent="0.25">
      <c r="D207" s="32" t="s">
        <v>26</v>
      </c>
      <c r="E207" s="32" t="s">
        <v>213</v>
      </c>
      <c r="F207" s="33" t="s">
        <v>166</v>
      </c>
      <c r="G207" s="34" t="s">
        <v>163</v>
      </c>
      <c r="H207" s="32">
        <v>540</v>
      </c>
      <c r="I207" s="35" t="s">
        <v>139</v>
      </c>
      <c r="J207" s="35" t="s">
        <v>35</v>
      </c>
      <c r="K207" s="36">
        <f>IFERROR(AVERAGE(N207:Y207),"n/a")</f>
        <v>6.0000000000000019E-2</v>
      </c>
      <c r="L207" s="91" t="s">
        <v>140</v>
      </c>
      <c r="M207" s="92">
        <v>220</v>
      </c>
      <c r="N207" s="128">
        <f>ROUND(N203*30%,2)</f>
        <v>0.06</v>
      </c>
      <c r="O207" s="129">
        <f t="shared" ref="O207:Y207" si="144">ROUND(O203*30%,2)</f>
        <v>0.06</v>
      </c>
      <c r="P207" s="129">
        <f t="shared" si="144"/>
        <v>0.06</v>
      </c>
      <c r="Q207" s="129">
        <f t="shared" si="144"/>
        <v>0.06</v>
      </c>
      <c r="R207" s="129">
        <f t="shared" si="144"/>
        <v>0.06</v>
      </c>
      <c r="S207" s="129">
        <f t="shared" si="144"/>
        <v>0.06</v>
      </c>
      <c r="T207" s="129">
        <f t="shared" si="144"/>
        <v>0.06</v>
      </c>
      <c r="U207" s="129">
        <f t="shared" si="144"/>
        <v>0.06</v>
      </c>
      <c r="V207" s="129">
        <f t="shared" si="144"/>
        <v>0.06</v>
      </c>
      <c r="W207" s="129">
        <f t="shared" si="144"/>
        <v>0.06</v>
      </c>
      <c r="X207" s="129">
        <f t="shared" si="144"/>
        <v>0.06</v>
      </c>
      <c r="Y207" s="129">
        <f t="shared" si="144"/>
        <v>0.06</v>
      </c>
    </row>
    <row r="208" spans="4:25" ht="17.25" customHeight="1" x14ac:dyDescent="0.25">
      <c r="D208" s="32" t="s">
        <v>26</v>
      </c>
      <c r="E208" s="32" t="s">
        <v>213</v>
      </c>
      <c r="F208" s="33" t="s">
        <v>166</v>
      </c>
      <c r="G208" s="34" t="s">
        <v>163</v>
      </c>
      <c r="H208" s="32">
        <v>540</v>
      </c>
      <c r="I208" s="35" t="s">
        <v>139</v>
      </c>
      <c r="J208" s="35" t="s">
        <v>35</v>
      </c>
      <c r="K208" s="36">
        <f>IFERROR(AVERAGE(N208:Y208),"n/a")</f>
        <v>9.9999999999999985E-3</v>
      </c>
      <c r="L208" s="91" t="s">
        <v>141</v>
      </c>
      <c r="M208" s="92">
        <v>220</v>
      </c>
      <c r="N208" s="128">
        <f>ROUND(N203*5%,2)</f>
        <v>0.01</v>
      </c>
      <c r="O208" s="129">
        <f t="shared" ref="O208:Y208" si="145">ROUND(O203*5%,2)</f>
        <v>0.01</v>
      </c>
      <c r="P208" s="129">
        <f t="shared" si="145"/>
        <v>0.01</v>
      </c>
      <c r="Q208" s="129">
        <f t="shared" si="145"/>
        <v>0.01</v>
      </c>
      <c r="R208" s="129">
        <f t="shared" si="145"/>
        <v>0.01</v>
      </c>
      <c r="S208" s="129">
        <f t="shared" si="145"/>
        <v>0.01</v>
      </c>
      <c r="T208" s="129">
        <f t="shared" si="145"/>
        <v>0.01</v>
      </c>
      <c r="U208" s="129">
        <f t="shared" si="145"/>
        <v>0.01</v>
      </c>
      <c r="V208" s="129">
        <f t="shared" si="145"/>
        <v>0.01</v>
      </c>
      <c r="W208" s="129">
        <f t="shared" si="145"/>
        <v>0.01</v>
      </c>
      <c r="X208" s="129">
        <f t="shared" si="145"/>
        <v>0.01</v>
      </c>
      <c r="Y208" s="129">
        <f t="shared" si="145"/>
        <v>0.01</v>
      </c>
    </row>
    <row r="209" spans="4:25" ht="17.25" customHeight="1" x14ac:dyDescent="0.25">
      <c r="D209" s="32" t="s">
        <v>26</v>
      </c>
      <c r="E209" s="32" t="s">
        <v>213</v>
      </c>
      <c r="F209" s="33" t="s">
        <v>166</v>
      </c>
      <c r="G209" s="34" t="s">
        <v>163</v>
      </c>
      <c r="H209" s="32">
        <v>540</v>
      </c>
      <c r="I209" s="35" t="s">
        <v>139</v>
      </c>
      <c r="J209" s="35" t="s">
        <v>35</v>
      </c>
      <c r="K209" s="36">
        <f>IFERROR(AVERAGE(N209:Y209),"n/a")</f>
        <v>9.9999999999999985E-3</v>
      </c>
      <c r="L209" s="91" t="s">
        <v>142</v>
      </c>
      <c r="M209" s="92">
        <v>170</v>
      </c>
      <c r="N209" s="128">
        <f>ROUND(N203*5%,2)</f>
        <v>0.01</v>
      </c>
      <c r="O209" s="129">
        <f t="shared" ref="O209:Y209" si="146">ROUND(O203*5%,2)</f>
        <v>0.01</v>
      </c>
      <c r="P209" s="129">
        <f t="shared" si="146"/>
        <v>0.01</v>
      </c>
      <c r="Q209" s="129">
        <f t="shared" si="146"/>
        <v>0.01</v>
      </c>
      <c r="R209" s="129">
        <f t="shared" si="146"/>
        <v>0.01</v>
      </c>
      <c r="S209" s="129">
        <f t="shared" si="146"/>
        <v>0.01</v>
      </c>
      <c r="T209" s="129">
        <f t="shared" si="146"/>
        <v>0.01</v>
      </c>
      <c r="U209" s="129">
        <f t="shared" si="146"/>
        <v>0.01</v>
      </c>
      <c r="V209" s="129">
        <f t="shared" si="146"/>
        <v>0.01</v>
      </c>
      <c r="W209" s="129">
        <f t="shared" si="146"/>
        <v>0.01</v>
      </c>
      <c r="X209" s="129">
        <f t="shared" si="146"/>
        <v>0.01</v>
      </c>
      <c r="Y209" s="129">
        <f t="shared" si="146"/>
        <v>0.01</v>
      </c>
    </row>
    <row r="210" spans="4:25" ht="17.25" customHeight="1" x14ac:dyDescent="0.25">
      <c r="D210" s="32" t="s">
        <v>26</v>
      </c>
      <c r="E210" s="32" t="s">
        <v>213</v>
      </c>
      <c r="F210" s="33" t="s">
        <v>166</v>
      </c>
      <c r="G210" s="34" t="s">
        <v>163</v>
      </c>
      <c r="H210" s="32">
        <v>540</v>
      </c>
      <c r="I210" s="35" t="s">
        <v>139</v>
      </c>
      <c r="J210" s="35" t="s">
        <v>35</v>
      </c>
      <c r="K210" s="36">
        <f t="shared" si="136"/>
        <v>0</v>
      </c>
      <c r="L210" s="35" t="s">
        <v>143</v>
      </c>
      <c r="M210" s="37">
        <f>591/2</f>
        <v>295.5</v>
      </c>
      <c r="N210" s="130">
        <v>0</v>
      </c>
      <c r="O210" s="131">
        <v>0</v>
      </c>
      <c r="P210" s="131">
        <v>0</v>
      </c>
      <c r="Q210" s="131">
        <v>0</v>
      </c>
      <c r="R210" s="131">
        <v>0</v>
      </c>
      <c r="S210" s="131">
        <v>0</v>
      </c>
      <c r="T210" s="131">
        <v>0</v>
      </c>
      <c r="U210" s="131">
        <v>0</v>
      </c>
      <c r="V210" s="131">
        <v>0</v>
      </c>
      <c r="W210" s="131">
        <v>0</v>
      </c>
      <c r="X210" s="131">
        <v>0</v>
      </c>
      <c r="Y210" s="131">
        <v>0</v>
      </c>
    </row>
    <row r="211" spans="4:25" ht="17.25" customHeight="1" x14ac:dyDescent="0.25">
      <c r="D211" s="32" t="s">
        <v>26</v>
      </c>
      <c r="E211" s="32" t="s">
        <v>213</v>
      </c>
      <c r="F211" s="33" t="s">
        <v>166</v>
      </c>
      <c r="G211" s="34" t="s">
        <v>163</v>
      </c>
      <c r="H211" s="32">
        <v>540</v>
      </c>
      <c r="I211" s="35" t="s">
        <v>139</v>
      </c>
      <c r="J211" s="35" t="s">
        <v>35</v>
      </c>
      <c r="K211" s="36">
        <f t="shared" si="136"/>
        <v>0</v>
      </c>
      <c r="L211" s="35" t="s">
        <v>144</v>
      </c>
      <c r="M211" s="37">
        <v>200</v>
      </c>
      <c r="N211" s="130">
        <v>0</v>
      </c>
      <c r="O211" s="131">
        <v>0</v>
      </c>
      <c r="P211" s="131">
        <v>0</v>
      </c>
      <c r="Q211" s="131">
        <v>0</v>
      </c>
      <c r="R211" s="131">
        <v>0</v>
      </c>
      <c r="S211" s="131">
        <v>0</v>
      </c>
      <c r="T211" s="131">
        <v>0</v>
      </c>
      <c r="U211" s="131">
        <v>0</v>
      </c>
      <c r="V211" s="131">
        <v>0</v>
      </c>
      <c r="W211" s="131">
        <v>0</v>
      </c>
      <c r="X211" s="131">
        <v>0</v>
      </c>
      <c r="Y211" s="131">
        <v>0</v>
      </c>
    </row>
    <row r="212" spans="4:25" ht="17.25" customHeight="1" x14ac:dyDescent="0.25">
      <c r="D212" s="32" t="s">
        <v>26</v>
      </c>
      <c r="E212" s="32" t="s">
        <v>213</v>
      </c>
      <c r="F212" s="33" t="s">
        <v>166</v>
      </c>
      <c r="G212" s="34" t="s">
        <v>163</v>
      </c>
      <c r="H212" s="32">
        <v>540</v>
      </c>
      <c r="I212" s="35" t="s">
        <v>139</v>
      </c>
      <c r="J212" s="35" t="s">
        <v>35</v>
      </c>
      <c r="K212" s="36">
        <f t="shared" si="136"/>
        <v>0</v>
      </c>
      <c r="L212" s="35" t="s">
        <v>145</v>
      </c>
      <c r="M212" s="37">
        <v>200</v>
      </c>
      <c r="N212" s="130">
        <v>0</v>
      </c>
      <c r="O212" s="131">
        <v>0</v>
      </c>
      <c r="P212" s="131">
        <v>0</v>
      </c>
      <c r="Q212" s="131">
        <v>0</v>
      </c>
      <c r="R212" s="131">
        <v>0</v>
      </c>
      <c r="S212" s="131">
        <v>0</v>
      </c>
      <c r="T212" s="131">
        <v>0</v>
      </c>
      <c r="U212" s="131">
        <v>0</v>
      </c>
      <c r="V212" s="131">
        <v>0</v>
      </c>
      <c r="W212" s="131">
        <v>0</v>
      </c>
      <c r="X212" s="131">
        <v>0</v>
      </c>
      <c r="Y212" s="131">
        <v>0</v>
      </c>
    </row>
    <row r="213" spans="4:25" ht="17.25" customHeight="1" x14ac:dyDescent="0.25">
      <c r="D213" s="23" t="s">
        <v>26</v>
      </c>
      <c r="E213" s="23" t="s">
        <v>213</v>
      </c>
      <c r="F213" s="24" t="s">
        <v>170</v>
      </c>
      <c r="G213" s="25" t="s">
        <v>163</v>
      </c>
      <c r="H213" s="23">
        <v>540</v>
      </c>
      <c r="I213" s="26" t="s">
        <v>171</v>
      </c>
      <c r="J213" s="26" t="s">
        <v>34</v>
      </c>
      <c r="K213" s="27">
        <f>IFERROR(AVERAGE(N213:Y213),"n/a")</f>
        <v>0.5</v>
      </c>
      <c r="L213" s="28" t="s">
        <v>28</v>
      </c>
      <c r="M213" s="29" t="s">
        <v>28</v>
      </c>
      <c r="N213" s="30">
        <v>0.5</v>
      </c>
      <c r="O213" s="31">
        <v>0.5</v>
      </c>
      <c r="P213" s="31">
        <v>0.5</v>
      </c>
      <c r="Q213" s="31">
        <v>0.5</v>
      </c>
      <c r="R213" s="31">
        <v>0.5</v>
      </c>
      <c r="S213" s="31">
        <v>0.5</v>
      </c>
      <c r="T213" s="31">
        <v>0.5</v>
      </c>
      <c r="U213" s="31">
        <v>0.5</v>
      </c>
      <c r="V213" s="31">
        <v>0.5</v>
      </c>
      <c r="W213" s="31">
        <v>0.5</v>
      </c>
      <c r="X213" s="31">
        <v>0.5</v>
      </c>
      <c r="Y213" s="31">
        <v>0.5</v>
      </c>
    </row>
    <row r="214" spans="4:25" ht="17.25" customHeight="1" x14ac:dyDescent="0.25">
      <c r="D214" s="32" t="s">
        <v>26</v>
      </c>
      <c r="E214" s="32" t="s">
        <v>213</v>
      </c>
      <c r="F214" s="33" t="s">
        <v>170</v>
      </c>
      <c r="G214" s="34" t="s">
        <v>163</v>
      </c>
      <c r="H214" s="32">
        <v>540</v>
      </c>
      <c r="I214" s="35" t="s">
        <v>171</v>
      </c>
      <c r="J214" s="35" t="s">
        <v>35</v>
      </c>
      <c r="K214" s="36">
        <f>IFERROR(AVERAGE(N214:Y214),"n/a")</f>
        <v>0.5</v>
      </c>
      <c r="L214" s="85" t="s">
        <v>54</v>
      </c>
      <c r="M214" s="37">
        <v>2.5</v>
      </c>
      <c r="N214" s="44">
        <f>N213</f>
        <v>0.5</v>
      </c>
      <c r="O214" s="39">
        <f t="shared" ref="O214:Y214" si="147">O213</f>
        <v>0.5</v>
      </c>
      <c r="P214" s="39">
        <f t="shared" si="147"/>
        <v>0.5</v>
      </c>
      <c r="Q214" s="39">
        <f t="shared" si="147"/>
        <v>0.5</v>
      </c>
      <c r="R214" s="39">
        <f t="shared" si="147"/>
        <v>0.5</v>
      </c>
      <c r="S214" s="39">
        <f t="shared" si="147"/>
        <v>0.5</v>
      </c>
      <c r="T214" s="39">
        <f t="shared" si="147"/>
        <v>0.5</v>
      </c>
      <c r="U214" s="39">
        <f t="shared" si="147"/>
        <v>0.5</v>
      </c>
      <c r="V214" s="39">
        <f t="shared" si="147"/>
        <v>0.5</v>
      </c>
      <c r="W214" s="39">
        <f t="shared" si="147"/>
        <v>0.5</v>
      </c>
      <c r="X214" s="39">
        <f t="shared" si="147"/>
        <v>0.5</v>
      </c>
      <c r="Y214" s="39">
        <f t="shared" si="147"/>
        <v>0.5</v>
      </c>
    </row>
    <row r="215" spans="4:25" ht="17.25" customHeight="1" x14ac:dyDescent="0.25">
      <c r="D215" s="139" t="s">
        <v>26</v>
      </c>
      <c r="E215" s="139" t="s">
        <v>213</v>
      </c>
      <c r="F215" s="140" t="s">
        <v>28</v>
      </c>
      <c r="G215" s="141" t="s">
        <v>172</v>
      </c>
      <c r="H215" s="139" t="s">
        <v>28</v>
      </c>
      <c r="I215" s="142" t="s">
        <v>28</v>
      </c>
      <c r="J215" s="142" t="s">
        <v>28</v>
      </c>
      <c r="K215" s="143" t="str">
        <f t="shared" si="136"/>
        <v>n/a</v>
      </c>
      <c r="L215" s="142" t="s">
        <v>28</v>
      </c>
      <c r="M215" s="144" t="s">
        <v>28</v>
      </c>
      <c r="N215" s="145" t="s">
        <v>28</v>
      </c>
      <c r="O215" s="143" t="s">
        <v>28</v>
      </c>
      <c r="P215" s="143" t="s">
        <v>28</v>
      </c>
      <c r="Q215" s="143" t="s">
        <v>28</v>
      </c>
      <c r="R215" s="143" t="s">
        <v>28</v>
      </c>
      <c r="S215" s="143" t="s">
        <v>28</v>
      </c>
      <c r="T215" s="143" t="s">
        <v>28</v>
      </c>
      <c r="U215" s="143" t="s">
        <v>28</v>
      </c>
      <c r="V215" s="143" t="s">
        <v>28</v>
      </c>
      <c r="W215" s="143" t="s">
        <v>28</v>
      </c>
      <c r="X215" s="143" t="s">
        <v>28</v>
      </c>
      <c r="Y215" s="143" t="s">
        <v>28</v>
      </c>
    </row>
    <row r="216" spans="4:25" ht="17.25" customHeight="1" x14ac:dyDescent="0.25">
      <c r="D216" s="23" t="s">
        <v>26</v>
      </c>
      <c r="E216" s="23" t="s">
        <v>213</v>
      </c>
      <c r="F216" s="24" t="s">
        <v>173</v>
      </c>
      <c r="G216" s="25" t="s">
        <v>163</v>
      </c>
      <c r="H216" s="23">
        <v>550</v>
      </c>
      <c r="I216" s="26" t="s">
        <v>155</v>
      </c>
      <c r="J216" s="26" t="s">
        <v>34</v>
      </c>
      <c r="K216" s="27">
        <f t="shared" si="136"/>
        <v>7.5000000000000011E-2</v>
      </c>
      <c r="L216" s="28" t="s">
        <v>28</v>
      </c>
      <c r="M216" s="29" t="s">
        <v>28</v>
      </c>
      <c r="N216" s="30">
        <v>0.05</v>
      </c>
      <c r="O216" s="31">
        <v>0.05</v>
      </c>
      <c r="P216" s="31">
        <v>0.05</v>
      </c>
      <c r="Q216" s="31">
        <v>0.05</v>
      </c>
      <c r="R216" s="31">
        <v>0.06</v>
      </c>
      <c r="S216" s="31">
        <v>7.0000000000000007E-2</v>
      </c>
      <c r="T216" s="31">
        <v>0.11</v>
      </c>
      <c r="U216" s="31">
        <v>0.18</v>
      </c>
      <c r="V216" s="31">
        <v>0.11</v>
      </c>
      <c r="W216" s="31">
        <v>7.0000000000000007E-2</v>
      </c>
      <c r="X216" s="31">
        <v>0.05</v>
      </c>
      <c r="Y216" s="31">
        <v>0.05</v>
      </c>
    </row>
    <row r="217" spans="4:25" ht="17.25" customHeight="1" x14ac:dyDescent="0.25">
      <c r="D217" s="32" t="s">
        <v>26</v>
      </c>
      <c r="E217" s="32" t="s">
        <v>213</v>
      </c>
      <c r="F217" s="33" t="s">
        <v>173</v>
      </c>
      <c r="G217" s="34" t="s">
        <v>163</v>
      </c>
      <c r="H217" s="23">
        <v>550</v>
      </c>
      <c r="I217" s="35" t="s">
        <v>155</v>
      </c>
      <c r="J217" s="35" t="s">
        <v>35</v>
      </c>
      <c r="K217" s="36">
        <f t="shared" si="136"/>
        <v>5.5833333333333346E-2</v>
      </c>
      <c r="L217" s="35" t="s">
        <v>156</v>
      </c>
      <c r="M217" s="37">
        <v>0.12</v>
      </c>
      <c r="N217" s="44">
        <f>ROUND(N216*0.7,2)</f>
        <v>0.04</v>
      </c>
      <c r="O217" s="39">
        <f t="shared" ref="O217:Y217" si="148">ROUND(O216*0.7,2)</f>
        <v>0.04</v>
      </c>
      <c r="P217" s="39">
        <f t="shared" si="148"/>
        <v>0.04</v>
      </c>
      <c r="Q217" s="39">
        <f t="shared" si="148"/>
        <v>0.04</v>
      </c>
      <c r="R217" s="39">
        <f t="shared" si="148"/>
        <v>0.04</v>
      </c>
      <c r="S217" s="39">
        <f t="shared" si="148"/>
        <v>0.05</v>
      </c>
      <c r="T217" s="39">
        <f t="shared" si="148"/>
        <v>0.08</v>
      </c>
      <c r="U217" s="39">
        <f t="shared" si="148"/>
        <v>0.13</v>
      </c>
      <c r="V217" s="39">
        <f t="shared" si="148"/>
        <v>0.08</v>
      </c>
      <c r="W217" s="39">
        <f t="shared" si="148"/>
        <v>0.05</v>
      </c>
      <c r="X217" s="39">
        <f t="shared" si="148"/>
        <v>0.04</v>
      </c>
      <c r="Y217" s="39">
        <f t="shared" si="148"/>
        <v>0.04</v>
      </c>
    </row>
    <row r="218" spans="4:25" ht="17.25" customHeight="1" x14ac:dyDescent="0.25">
      <c r="D218" s="32" t="s">
        <v>26</v>
      </c>
      <c r="E218" s="32" t="s">
        <v>213</v>
      </c>
      <c r="F218" s="33" t="s">
        <v>173</v>
      </c>
      <c r="G218" s="34" t="s">
        <v>163</v>
      </c>
      <c r="H218" s="23">
        <v>550</v>
      </c>
      <c r="I218" s="35" t="s">
        <v>155</v>
      </c>
      <c r="J218" s="35" t="s">
        <v>35</v>
      </c>
      <c r="K218" s="36">
        <f t="shared" si="136"/>
        <v>1.9166666666666669E-2</v>
      </c>
      <c r="L218" s="35" t="s">
        <v>157</v>
      </c>
      <c r="M218" s="37">
        <v>0.75</v>
      </c>
      <c r="N218" s="44">
        <f>N216-N217</f>
        <v>1.0000000000000002E-2</v>
      </c>
      <c r="O218" s="39">
        <f t="shared" ref="O218:Y218" si="149">O216-O217</f>
        <v>1.0000000000000002E-2</v>
      </c>
      <c r="P218" s="39">
        <f t="shared" si="149"/>
        <v>1.0000000000000002E-2</v>
      </c>
      <c r="Q218" s="39">
        <f t="shared" si="149"/>
        <v>1.0000000000000002E-2</v>
      </c>
      <c r="R218" s="39">
        <f t="shared" si="149"/>
        <v>1.9999999999999997E-2</v>
      </c>
      <c r="S218" s="39">
        <f t="shared" si="149"/>
        <v>2.0000000000000004E-2</v>
      </c>
      <c r="T218" s="39">
        <f t="shared" si="149"/>
        <v>0.03</v>
      </c>
      <c r="U218" s="39">
        <f t="shared" si="149"/>
        <v>4.9999999999999989E-2</v>
      </c>
      <c r="V218" s="39">
        <f t="shared" si="149"/>
        <v>0.03</v>
      </c>
      <c r="W218" s="39">
        <f t="shared" si="149"/>
        <v>2.0000000000000004E-2</v>
      </c>
      <c r="X218" s="39">
        <f t="shared" si="149"/>
        <v>1.0000000000000002E-2</v>
      </c>
      <c r="Y218" s="39">
        <f t="shared" si="149"/>
        <v>1.0000000000000002E-2</v>
      </c>
    </row>
    <row r="219" spans="4:25" ht="17.25" customHeight="1" x14ac:dyDescent="0.25">
      <c r="D219" s="32" t="s">
        <v>26</v>
      </c>
      <c r="E219" s="32" t="s">
        <v>213</v>
      </c>
      <c r="F219" s="33" t="s">
        <v>173</v>
      </c>
      <c r="G219" s="34" t="s">
        <v>163</v>
      </c>
      <c r="H219" s="23">
        <v>550</v>
      </c>
      <c r="I219" s="35" t="s">
        <v>155</v>
      </c>
      <c r="J219" s="35" t="s">
        <v>35</v>
      </c>
      <c r="K219" s="36">
        <f t="shared" si="136"/>
        <v>7.5000000000000011E-2</v>
      </c>
      <c r="L219" s="35" t="s">
        <v>55</v>
      </c>
      <c r="M219" s="37">
        <f>ROUND(30%*15,1)</f>
        <v>4.5</v>
      </c>
      <c r="N219" s="44">
        <f>SUM(N217:N218)</f>
        <v>0.05</v>
      </c>
      <c r="O219" s="39">
        <f t="shared" ref="O219:Y219" si="150">SUM(O217:O218)</f>
        <v>0.05</v>
      </c>
      <c r="P219" s="39">
        <f t="shared" si="150"/>
        <v>0.05</v>
      </c>
      <c r="Q219" s="39">
        <f t="shared" si="150"/>
        <v>0.05</v>
      </c>
      <c r="R219" s="39">
        <f t="shared" si="150"/>
        <v>0.06</v>
      </c>
      <c r="S219" s="39">
        <f t="shared" si="150"/>
        <v>7.0000000000000007E-2</v>
      </c>
      <c r="T219" s="39">
        <f t="shared" si="150"/>
        <v>0.11</v>
      </c>
      <c r="U219" s="39">
        <f t="shared" si="150"/>
        <v>0.18</v>
      </c>
      <c r="V219" s="39">
        <f t="shared" si="150"/>
        <v>0.11</v>
      </c>
      <c r="W219" s="39">
        <f t="shared" si="150"/>
        <v>7.0000000000000007E-2</v>
      </c>
      <c r="X219" s="39">
        <f t="shared" si="150"/>
        <v>0.05</v>
      </c>
      <c r="Y219" s="39">
        <f t="shared" si="150"/>
        <v>0.05</v>
      </c>
    </row>
    <row r="220" spans="4:25" ht="17.25" customHeight="1" x14ac:dyDescent="0.25">
      <c r="D220" s="23" t="s">
        <v>26</v>
      </c>
      <c r="E220" s="23" t="s">
        <v>213</v>
      </c>
      <c r="F220" s="24" t="s">
        <v>173</v>
      </c>
      <c r="G220" s="25" t="s">
        <v>163</v>
      </c>
      <c r="H220" s="23">
        <v>550</v>
      </c>
      <c r="I220" s="26" t="s">
        <v>158</v>
      </c>
      <c r="J220" s="26" t="s">
        <v>34</v>
      </c>
      <c r="K220" s="27">
        <f t="shared" si="136"/>
        <v>7.5000000000000011E-2</v>
      </c>
      <c r="L220" s="28" t="s">
        <v>28</v>
      </c>
      <c r="M220" s="29" t="s">
        <v>28</v>
      </c>
      <c r="N220" s="30">
        <v>0.05</v>
      </c>
      <c r="O220" s="31">
        <v>0.05</v>
      </c>
      <c r="P220" s="31">
        <v>0.05</v>
      </c>
      <c r="Q220" s="31">
        <v>0.05</v>
      </c>
      <c r="R220" s="31">
        <v>0.06</v>
      </c>
      <c r="S220" s="31">
        <v>7.0000000000000007E-2</v>
      </c>
      <c r="T220" s="31">
        <v>0.11</v>
      </c>
      <c r="U220" s="31">
        <v>0.18</v>
      </c>
      <c r="V220" s="31">
        <v>0.11</v>
      </c>
      <c r="W220" s="31">
        <v>7.0000000000000007E-2</v>
      </c>
      <c r="X220" s="31">
        <v>0.05</v>
      </c>
      <c r="Y220" s="31">
        <v>0.05</v>
      </c>
    </row>
    <row r="221" spans="4:25" ht="17.25" customHeight="1" x14ac:dyDescent="0.25">
      <c r="D221" s="32" t="s">
        <v>26</v>
      </c>
      <c r="E221" s="32" t="s">
        <v>213</v>
      </c>
      <c r="F221" s="33" t="s">
        <v>173</v>
      </c>
      <c r="G221" s="34" t="s">
        <v>163</v>
      </c>
      <c r="H221" s="23">
        <v>550</v>
      </c>
      <c r="I221" s="35" t="s">
        <v>158</v>
      </c>
      <c r="J221" s="35" t="s">
        <v>35</v>
      </c>
      <c r="K221" s="36">
        <f t="shared" si="136"/>
        <v>5.5833333333333346E-2</v>
      </c>
      <c r="L221" s="35" t="s">
        <v>156</v>
      </c>
      <c r="M221" s="37">
        <v>0.12</v>
      </c>
      <c r="N221" s="44">
        <f>ROUND(N220*0.7,2)</f>
        <v>0.04</v>
      </c>
      <c r="O221" s="39">
        <f t="shared" ref="O221:Y221" si="151">ROUND(O220*0.7,2)</f>
        <v>0.04</v>
      </c>
      <c r="P221" s="39">
        <f t="shared" si="151"/>
        <v>0.04</v>
      </c>
      <c r="Q221" s="39">
        <f t="shared" si="151"/>
        <v>0.04</v>
      </c>
      <c r="R221" s="39">
        <f t="shared" si="151"/>
        <v>0.04</v>
      </c>
      <c r="S221" s="39">
        <f t="shared" si="151"/>
        <v>0.05</v>
      </c>
      <c r="T221" s="39">
        <f t="shared" si="151"/>
        <v>0.08</v>
      </c>
      <c r="U221" s="39">
        <f t="shared" si="151"/>
        <v>0.13</v>
      </c>
      <c r="V221" s="39">
        <f t="shared" si="151"/>
        <v>0.08</v>
      </c>
      <c r="W221" s="39">
        <f t="shared" si="151"/>
        <v>0.05</v>
      </c>
      <c r="X221" s="39">
        <f t="shared" si="151"/>
        <v>0.04</v>
      </c>
      <c r="Y221" s="39">
        <f t="shared" si="151"/>
        <v>0.04</v>
      </c>
    </row>
    <row r="222" spans="4:25" ht="17.25" customHeight="1" x14ac:dyDescent="0.25">
      <c r="D222" s="32" t="s">
        <v>26</v>
      </c>
      <c r="E222" s="32" t="s">
        <v>213</v>
      </c>
      <c r="F222" s="33" t="s">
        <v>173</v>
      </c>
      <c r="G222" s="34" t="s">
        <v>163</v>
      </c>
      <c r="H222" s="23">
        <v>550</v>
      </c>
      <c r="I222" s="35" t="s">
        <v>158</v>
      </c>
      <c r="J222" s="35" t="s">
        <v>35</v>
      </c>
      <c r="K222" s="36">
        <f t="shared" si="136"/>
        <v>1.9166666666666669E-2</v>
      </c>
      <c r="L222" s="35" t="s">
        <v>157</v>
      </c>
      <c r="M222" s="37">
        <v>0.75</v>
      </c>
      <c r="N222" s="44">
        <f>N220-N221</f>
        <v>1.0000000000000002E-2</v>
      </c>
      <c r="O222" s="39">
        <f t="shared" ref="O222:Y222" si="152">O220-O221</f>
        <v>1.0000000000000002E-2</v>
      </c>
      <c r="P222" s="39">
        <f t="shared" si="152"/>
        <v>1.0000000000000002E-2</v>
      </c>
      <c r="Q222" s="39">
        <f t="shared" si="152"/>
        <v>1.0000000000000002E-2</v>
      </c>
      <c r="R222" s="39">
        <f t="shared" si="152"/>
        <v>1.9999999999999997E-2</v>
      </c>
      <c r="S222" s="39">
        <f t="shared" si="152"/>
        <v>2.0000000000000004E-2</v>
      </c>
      <c r="T222" s="39">
        <f t="shared" si="152"/>
        <v>0.03</v>
      </c>
      <c r="U222" s="39">
        <f t="shared" si="152"/>
        <v>4.9999999999999989E-2</v>
      </c>
      <c r="V222" s="39">
        <f t="shared" si="152"/>
        <v>0.03</v>
      </c>
      <c r="W222" s="39">
        <f t="shared" si="152"/>
        <v>2.0000000000000004E-2</v>
      </c>
      <c r="X222" s="39">
        <f t="shared" si="152"/>
        <v>1.0000000000000002E-2</v>
      </c>
      <c r="Y222" s="39">
        <f t="shared" si="152"/>
        <v>1.0000000000000002E-2</v>
      </c>
    </row>
    <row r="223" spans="4:25" ht="17.25" customHeight="1" x14ac:dyDescent="0.25">
      <c r="D223" s="32" t="s">
        <v>26</v>
      </c>
      <c r="E223" s="32" t="s">
        <v>213</v>
      </c>
      <c r="F223" s="33" t="s">
        <v>173</v>
      </c>
      <c r="G223" s="34" t="s">
        <v>163</v>
      </c>
      <c r="H223" s="23">
        <v>550</v>
      </c>
      <c r="I223" s="35" t="s">
        <v>158</v>
      </c>
      <c r="J223" s="35" t="s">
        <v>35</v>
      </c>
      <c r="K223" s="36">
        <f t="shared" si="136"/>
        <v>7.5000000000000011E-2</v>
      </c>
      <c r="L223" s="35" t="s">
        <v>55</v>
      </c>
      <c r="M223" s="37">
        <f>ROUND(10%*30,1)</f>
        <v>3</v>
      </c>
      <c r="N223" s="44">
        <f>SUM(N221:N222)</f>
        <v>0.05</v>
      </c>
      <c r="O223" s="39">
        <f t="shared" ref="O223:Y223" si="153">SUM(O221:O222)</f>
        <v>0.05</v>
      </c>
      <c r="P223" s="39">
        <f t="shared" si="153"/>
        <v>0.05</v>
      </c>
      <c r="Q223" s="39">
        <f t="shared" si="153"/>
        <v>0.05</v>
      </c>
      <c r="R223" s="39">
        <f t="shared" si="153"/>
        <v>0.06</v>
      </c>
      <c r="S223" s="39">
        <f t="shared" si="153"/>
        <v>7.0000000000000007E-2</v>
      </c>
      <c r="T223" s="39">
        <f t="shared" si="153"/>
        <v>0.11</v>
      </c>
      <c r="U223" s="39">
        <f t="shared" si="153"/>
        <v>0.18</v>
      </c>
      <c r="V223" s="39">
        <f t="shared" si="153"/>
        <v>0.11</v>
      </c>
      <c r="W223" s="39">
        <f t="shared" si="153"/>
        <v>7.0000000000000007E-2</v>
      </c>
      <c r="X223" s="39">
        <f t="shared" si="153"/>
        <v>0.05</v>
      </c>
      <c r="Y223" s="39">
        <f t="shared" si="153"/>
        <v>0.05</v>
      </c>
    </row>
    <row r="224" spans="4:25" ht="17.25" customHeight="1" x14ac:dyDescent="0.25">
      <c r="D224" s="23" t="s">
        <v>26</v>
      </c>
      <c r="E224" s="23" t="s">
        <v>213</v>
      </c>
      <c r="F224" s="24" t="s">
        <v>174</v>
      </c>
      <c r="G224" s="25" t="s">
        <v>163</v>
      </c>
      <c r="H224" s="23">
        <v>600</v>
      </c>
      <c r="I224" s="26" t="s">
        <v>175</v>
      </c>
      <c r="J224" s="26" t="s">
        <v>34</v>
      </c>
      <c r="K224" s="27">
        <f t="shared" si="136"/>
        <v>0.29999999999999993</v>
      </c>
      <c r="L224" s="28" t="s">
        <v>28</v>
      </c>
      <c r="M224" s="29" t="s">
        <v>28</v>
      </c>
      <c r="N224" s="30">
        <v>0.3</v>
      </c>
      <c r="O224" s="31">
        <v>0.3</v>
      </c>
      <c r="P224" s="31">
        <v>0.3</v>
      </c>
      <c r="Q224" s="31">
        <v>0.3</v>
      </c>
      <c r="R224" s="31">
        <v>0.3</v>
      </c>
      <c r="S224" s="31">
        <v>0.3</v>
      </c>
      <c r="T224" s="31">
        <v>0.3</v>
      </c>
      <c r="U224" s="31">
        <v>0.3</v>
      </c>
      <c r="V224" s="31">
        <v>0.3</v>
      </c>
      <c r="W224" s="31">
        <v>0.3</v>
      </c>
      <c r="X224" s="31">
        <v>0.3</v>
      </c>
      <c r="Y224" s="31">
        <v>0.3</v>
      </c>
    </row>
    <row r="225" spans="4:25" ht="17.25" customHeight="1" x14ac:dyDescent="0.25">
      <c r="D225" s="32" t="s">
        <v>26</v>
      </c>
      <c r="E225" s="32" t="s">
        <v>213</v>
      </c>
      <c r="F225" s="33" t="s">
        <v>174</v>
      </c>
      <c r="G225" s="34" t="s">
        <v>163</v>
      </c>
      <c r="H225" s="32">
        <v>600</v>
      </c>
      <c r="I225" s="35" t="s">
        <v>175</v>
      </c>
      <c r="J225" s="35" t="s">
        <v>35</v>
      </c>
      <c r="K225" s="36">
        <f t="shared" si="136"/>
        <v>0.29999999999999993</v>
      </c>
      <c r="L225" s="85" t="s">
        <v>54</v>
      </c>
      <c r="M225" s="37">
        <v>2.5</v>
      </c>
      <c r="N225" s="44">
        <f>N224</f>
        <v>0.3</v>
      </c>
      <c r="O225" s="39">
        <f t="shared" ref="O225:Y225" si="154">O224</f>
        <v>0.3</v>
      </c>
      <c r="P225" s="39">
        <f t="shared" si="154"/>
        <v>0.3</v>
      </c>
      <c r="Q225" s="39">
        <f t="shared" si="154"/>
        <v>0.3</v>
      </c>
      <c r="R225" s="39">
        <f t="shared" si="154"/>
        <v>0.3</v>
      </c>
      <c r="S225" s="39">
        <f t="shared" si="154"/>
        <v>0.3</v>
      </c>
      <c r="T225" s="39">
        <f t="shared" si="154"/>
        <v>0.3</v>
      </c>
      <c r="U225" s="39">
        <f t="shared" si="154"/>
        <v>0.3</v>
      </c>
      <c r="V225" s="39">
        <f t="shared" si="154"/>
        <v>0.3</v>
      </c>
      <c r="W225" s="39">
        <f t="shared" si="154"/>
        <v>0.3</v>
      </c>
      <c r="X225" s="39">
        <f t="shared" si="154"/>
        <v>0.3</v>
      </c>
      <c r="Y225" s="39">
        <f t="shared" si="154"/>
        <v>0.3</v>
      </c>
    </row>
    <row r="226" spans="4:25" ht="17.25" customHeight="1" x14ac:dyDescent="0.25">
      <c r="D226" s="32" t="s">
        <v>26</v>
      </c>
      <c r="E226" s="32" t="s">
        <v>213</v>
      </c>
      <c r="F226" s="33" t="s">
        <v>174</v>
      </c>
      <c r="G226" s="34" t="s">
        <v>163</v>
      </c>
      <c r="H226" s="32">
        <v>600</v>
      </c>
      <c r="I226" s="35" t="s">
        <v>175</v>
      </c>
      <c r="J226" s="35" t="s">
        <v>35</v>
      </c>
      <c r="K226" s="36">
        <f>IFERROR(AVERAGE(N226:Y226),"n/a")</f>
        <v>0.14999999999999997</v>
      </c>
      <c r="L226" s="35" t="s">
        <v>55</v>
      </c>
      <c r="M226" s="37">
        <f>ROUND(0.5%*230,1)</f>
        <v>1.2</v>
      </c>
      <c r="N226" s="44">
        <f>N227</f>
        <v>0.15</v>
      </c>
      <c r="O226" s="39">
        <f t="shared" ref="O226:Y226" si="155">O227</f>
        <v>0.15</v>
      </c>
      <c r="P226" s="39">
        <f t="shared" si="155"/>
        <v>0.15</v>
      </c>
      <c r="Q226" s="39">
        <f t="shared" si="155"/>
        <v>0.15</v>
      </c>
      <c r="R226" s="39">
        <f t="shared" si="155"/>
        <v>0.15</v>
      </c>
      <c r="S226" s="39">
        <f t="shared" si="155"/>
        <v>0.15</v>
      </c>
      <c r="T226" s="39">
        <f t="shared" si="155"/>
        <v>0.15</v>
      </c>
      <c r="U226" s="39">
        <f t="shared" si="155"/>
        <v>0.15</v>
      </c>
      <c r="V226" s="39">
        <f t="shared" si="155"/>
        <v>0.15</v>
      </c>
      <c r="W226" s="39">
        <f t="shared" si="155"/>
        <v>0.15</v>
      </c>
      <c r="X226" s="39">
        <f t="shared" si="155"/>
        <v>0.15</v>
      </c>
      <c r="Y226" s="39">
        <f t="shared" si="155"/>
        <v>0.15</v>
      </c>
    </row>
    <row r="227" spans="4:25" ht="17.25" customHeight="1" x14ac:dyDescent="0.25">
      <c r="D227" s="32" t="s">
        <v>26</v>
      </c>
      <c r="E227" s="32" t="s">
        <v>213</v>
      </c>
      <c r="F227" s="33" t="s">
        <v>174</v>
      </c>
      <c r="G227" s="34" t="s">
        <v>163</v>
      </c>
      <c r="H227" s="32">
        <v>600</v>
      </c>
      <c r="I227" s="35" t="s">
        <v>175</v>
      </c>
      <c r="J227" s="35" t="s">
        <v>35</v>
      </c>
      <c r="K227" s="36">
        <f>IFERROR(AVERAGE(N227:Y227),"n/a")</f>
        <v>0.14999999999999997</v>
      </c>
      <c r="L227" s="35" t="s">
        <v>51</v>
      </c>
      <c r="M227" s="37">
        <v>1.5</v>
      </c>
      <c r="N227" s="44">
        <f>ROUND(N224*50%,2)</f>
        <v>0.15</v>
      </c>
      <c r="O227" s="39">
        <f t="shared" ref="O227:Y227" si="156">ROUND(O224*50%,2)</f>
        <v>0.15</v>
      </c>
      <c r="P227" s="39">
        <f t="shared" si="156"/>
        <v>0.15</v>
      </c>
      <c r="Q227" s="39">
        <f t="shared" si="156"/>
        <v>0.15</v>
      </c>
      <c r="R227" s="39">
        <f t="shared" si="156"/>
        <v>0.15</v>
      </c>
      <c r="S227" s="39">
        <f t="shared" si="156"/>
        <v>0.15</v>
      </c>
      <c r="T227" s="39">
        <f t="shared" si="156"/>
        <v>0.15</v>
      </c>
      <c r="U227" s="39">
        <f t="shared" si="156"/>
        <v>0.15</v>
      </c>
      <c r="V227" s="39">
        <f t="shared" si="156"/>
        <v>0.15</v>
      </c>
      <c r="W227" s="39">
        <f t="shared" si="156"/>
        <v>0.15</v>
      </c>
      <c r="X227" s="39">
        <f t="shared" si="156"/>
        <v>0.15</v>
      </c>
      <c r="Y227" s="39">
        <f t="shared" si="156"/>
        <v>0.15</v>
      </c>
    </row>
    <row r="228" spans="4:25" ht="17.25" customHeight="1" x14ac:dyDescent="0.25">
      <c r="D228" s="11" t="s">
        <v>26</v>
      </c>
      <c r="E228" s="11" t="s">
        <v>213</v>
      </c>
      <c r="F228" s="12" t="s">
        <v>28</v>
      </c>
      <c r="G228" s="13" t="s">
        <v>176</v>
      </c>
      <c r="H228" s="11" t="s">
        <v>28</v>
      </c>
      <c r="I228" s="14" t="s">
        <v>28</v>
      </c>
      <c r="J228" s="14" t="s">
        <v>28</v>
      </c>
      <c r="K228" s="11" t="str">
        <f t="shared" si="136"/>
        <v>n/a</v>
      </c>
      <c r="L228" s="14" t="s">
        <v>28</v>
      </c>
      <c r="M228" s="15" t="s">
        <v>28</v>
      </c>
      <c r="N228" s="16" t="s">
        <v>28</v>
      </c>
      <c r="O228" s="11" t="s">
        <v>28</v>
      </c>
      <c r="P228" s="11" t="s">
        <v>28</v>
      </c>
      <c r="Q228" s="11" t="s">
        <v>28</v>
      </c>
      <c r="R228" s="11" t="s">
        <v>28</v>
      </c>
      <c r="S228" s="11" t="s">
        <v>28</v>
      </c>
      <c r="T228" s="11" t="s">
        <v>28</v>
      </c>
      <c r="U228" s="11" t="s">
        <v>28</v>
      </c>
      <c r="V228" s="11" t="s">
        <v>28</v>
      </c>
      <c r="W228" s="11" t="s">
        <v>28</v>
      </c>
      <c r="X228" s="11" t="s">
        <v>28</v>
      </c>
      <c r="Y228" s="11" t="s">
        <v>28</v>
      </c>
    </row>
    <row r="229" spans="4:25" ht="17.25" customHeight="1" x14ac:dyDescent="0.25">
      <c r="D229" s="17" t="s">
        <v>26</v>
      </c>
      <c r="E229" s="17" t="s">
        <v>213</v>
      </c>
      <c r="F229" s="18" t="s">
        <v>28</v>
      </c>
      <c r="G229" s="19" t="s">
        <v>177</v>
      </c>
      <c r="H229" s="17" t="s">
        <v>28</v>
      </c>
      <c r="I229" s="20" t="s">
        <v>28</v>
      </c>
      <c r="J229" s="20" t="s">
        <v>28</v>
      </c>
      <c r="K229" s="17" t="str">
        <f t="shared" si="136"/>
        <v>n/a</v>
      </c>
      <c r="L229" s="20" t="s">
        <v>28</v>
      </c>
      <c r="M229" s="21" t="s">
        <v>28</v>
      </c>
      <c r="N229" s="22" t="s">
        <v>28</v>
      </c>
      <c r="O229" s="17" t="s">
        <v>28</v>
      </c>
      <c r="P229" s="17" t="s">
        <v>28</v>
      </c>
      <c r="Q229" s="17" t="s">
        <v>28</v>
      </c>
      <c r="R229" s="17" t="s">
        <v>28</v>
      </c>
      <c r="S229" s="17" t="s">
        <v>28</v>
      </c>
      <c r="T229" s="17" t="s">
        <v>28</v>
      </c>
      <c r="U229" s="17" t="s">
        <v>28</v>
      </c>
      <c r="V229" s="17" t="s">
        <v>28</v>
      </c>
      <c r="W229" s="17" t="s">
        <v>28</v>
      </c>
      <c r="X229" s="17" t="s">
        <v>28</v>
      </c>
      <c r="Y229" s="17" t="s">
        <v>28</v>
      </c>
    </row>
    <row r="230" spans="4:25" ht="17.25" customHeight="1" x14ac:dyDescent="0.25">
      <c r="D230" s="23" t="s">
        <v>26</v>
      </c>
      <c r="E230" s="23" t="s">
        <v>213</v>
      </c>
      <c r="F230" s="24" t="s">
        <v>178</v>
      </c>
      <c r="G230" s="25" t="s">
        <v>179</v>
      </c>
      <c r="H230" s="23">
        <v>900</v>
      </c>
      <c r="I230" s="26" t="s">
        <v>147</v>
      </c>
      <c r="J230" s="26" t="s">
        <v>34</v>
      </c>
      <c r="K230" s="27">
        <f t="shared" si="136"/>
        <v>1</v>
      </c>
      <c r="L230" s="28" t="s">
        <v>28</v>
      </c>
      <c r="M230" s="29" t="s">
        <v>28</v>
      </c>
      <c r="N230" s="30">
        <v>1</v>
      </c>
      <c r="O230" s="31">
        <v>1</v>
      </c>
      <c r="P230" s="31">
        <v>1</v>
      </c>
      <c r="Q230" s="31">
        <v>1</v>
      </c>
      <c r="R230" s="31">
        <v>1</v>
      </c>
      <c r="S230" s="31">
        <v>1</v>
      </c>
      <c r="T230" s="31">
        <v>1</v>
      </c>
      <c r="U230" s="31">
        <v>1</v>
      </c>
      <c r="V230" s="31">
        <v>1</v>
      </c>
      <c r="W230" s="31">
        <v>1</v>
      </c>
      <c r="X230" s="31">
        <v>1</v>
      </c>
      <c r="Y230" s="31">
        <v>1</v>
      </c>
    </row>
    <row r="231" spans="4:25" ht="17.25" customHeight="1" x14ac:dyDescent="0.25">
      <c r="D231" s="23" t="s">
        <v>26</v>
      </c>
      <c r="E231" s="23" t="s">
        <v>213</v>
      </c>
      <c r="F231" s="24" t="s">
        <v>180</v>
      </c>
      <c r="G231" s="25" t="s">
        <v>179</v>
      </c>
      <c r="H231" s="23">
        <v>950</v>
      </c>
      <c r="I231" s="26" t="s">
        <v>129</v>
      </c>
      <c r="J231" s="26" t="s">
        <v>34</v>
      </c>
      <c r="K231" s="27">
        <f t="shared" si="136"/>
        <v>0.99583333333333324</v>
      </c>
      <c r="L231" s="28" t="s">
        <v>28</v>
      </c>
      <c r="M231" s="29" t="s">
        <v>28</v>
      </c>
      <c r="N231" s="30">
        <v>0.85</v>
      </c>
      <c r="O231" s="31">
        <v>0.8</v>
      </c>
      <c r="P231" s="31">
        <v>0.8</v>
      </c>
      <c r="Q231" s="31">
        <v>0.9</v>
      </c>
      <c r="R231" s="31">
        <v>0.9</v>
      </c>
      <c r="S231" s="31">
        <v>1.1000000000000001</v>
      </c>
      <c r="T231" s="31">
        <v>1.2</v>
      </c>
      <c r="U231" s="31">
        <v>1.2</v>
      </c>
      <c r="V231" s="31">
        <v>1.2</v>
      </c>
      <c r="W231" s="31">
        <v>1.1000000000000001</v>
      </c>
      <c r="X231" s="31">
        <v>1</v>
      </c>
      <c r="Y231" s="31">
        <v>0.9</v>
      </c>
    </row>
    <row r="232" spans="4:25" ht="17.25" customHeight="1" x14ac:dyDescent="0.25">
      <c r="D232" s="32" t="s">
        <v>26</v>
      </c>
      <c r="E232" s="32" t="s">
        <v>213</v>
      </c>
      <c r="F232" s="33" t="s">
        <v>180</v>
      </c>
      <c r="G232" s="34" t="s">
        <v>179</v>
      </c>
      <c r="H232" s="32">
        <v>950</v>
      </c>
      <c r="I232" s="35" t="s">
        <v>129</v>
      </c>
      <c r="J232" s="35" t="s">
        <v>35</v>
      </c>
      <c r="K232" s="36">
        <f t="shared" si="136"/>
        <v>4.9833333333333318E-3</v>
      </c>
      <c r="L232" s="35" t="s">
        <v>36</v>
      </c>
      <c r="M232" s="37">
        <f>10*(5*6)/10^3</f>
        <v>0.3</v>
      </c>
      <c r="N232" s="38">
        <f>ROUND(0.5%*N231,4)</f>
        <v>4.3E-3</v>
      </c>
      <c r="O232" s="39">
        <f t="shared" ref="O232:Y232" si="157">ROUND(0.5%*O231,4)</f>
        <v>4.0000000000000001E-3</v>
      </c>
      <c r="P232" s="39">
        <f t="shared" si="157"/>
        <v>4.0000000000000001E-3</v>
      </c>
      <c r="Q232" s="39">
        <f t="shared" si="157"/>
        <v>4.4999999999999997E-3</v>
      </c>
      <c r="R232" s="39">
        <f t="shared" si="157"/>
        <v>4.4999999999999997E-3</v>
      </c>
      <c r="S232" s="39">
        <f t="shared" si="157"/>
        <v>5.4999999999999997E-3</v>
      </c>
      <c r="T232" s="39">
        <f t="shared" si="157"/>
        <v>6.0000000000000001E-3</v>
      </c>
      <c r="U232" s="39">
        <f t="shared" si="157"/>
        <v>6.0000000000000001E-3</v>
      </c>
      <c r="V232" s="39">
        <f t="shared" si="157"/>
        <v>6.0000000000000001E-3</v>
      </c>
      <c r="W232" s="39">
        <f t="shared" si="157"/>
        <v>5.4999999999999997E-3</v>
      </c>
      <c r="X232" s="39">
        <f t="shared" si="157"/>
        <v>5.0000000000000001E-3</v>
      </c>
      <c r="Y232" s="39">
        <f t="shared" si="157"/>
        <v>4.4999999999999997E-3</v>
      </c>
    </row>
    <row r="233" spans="4:25" ht="17.25" customHeight="1" x14ac:dyDescent="0.25">
      <c r="D233" s="32" t="s">
        <v>26</v>
      </c>
      <c r="E233" s="32" t="s">
        <v>213</v>
      </c>
      <c r="F233" s="33" t="s">
        <v>180</v>
      </c>
      <c r="G233" s="34" t="s">
        <v>179</v>
      </c>
      <c r="H233" s="32">
        <v>950</v>
      </c>
      <c r="I233" s="35" t="s">
        <v>129</v>
      </c>
      <c r="J233" s="35" t="s">
        <v>35</v>
      </c>
      <c r="K233" s="36">
        <f t="shared" si="136"/>
        <v>0.63833333333333331</v>
      </c>
      <c r="L233" s="35" t="s">
        <v>37</v>
      </c>
      <c r="M233" s="37">
        <v>4.5</v>
      </c>
      <c r="N233" s="40">
        <f>ROUND($N$42*N231,2)</f>
        <v>0.17</v>
      </c>
      <c r="O233" s="41">
        <f>ROUND($O$42*O231,2)</f>
        <v>0.24</v>
      </c>
      <c r="P233" s="41">
        <f>ROUND($P$42*P231,2)</f>
        <v>0.32</v>
      </c>
      <c r="Q233" s="41">
        <f>ROUND($Q$42*Q231,2)</f>
        <v>0.45</v>
      </c>
      <c r="R233" s="41">
        <f>ROUND($R$42*R231,2)</f>
        <v>0.63</v>
      </c>
      <c r="S233" s="41">
        <f>ROUND($S$42*S231,2)</f>
        <v>0.88</v>
      </c>
      <c r="T233" s="41">
        <f>ROUND($T$42*T231,2)</f>
        <v>1.08</v>
      </c>
      <c r="U233" s="41">
        <f>ROUND($U$42*U231,2)</f>
        <v>1.08</v>
      </c>
      <c r="V233" s="41">
        <f>ROUND($V$42*V231,2)</f>
        <v>1.08</v>
      </c>
      <c r="W233" s="41">
        <f>ROUND($W$42*W231,2)</f>
        <v>0.77</v>
      </c>
      <c r="X233" s="41">
        <f>ROUND($X$42*X231,2)</f>
        <v>0.6</v>
      </c>
      <c r="Y233" s="41">
        <f>ROUND($Y$42*Y231,2)</f>
        <v>0.36</v>
      </c>
    </row>
    <row r="234" spans="4:25" ht="17.25" customHeight="1" x14ac:dyDescent="0.25">
      <c r="D234" s="32" t="s">
        <v>26</v>
      </c>
      <c r="E234" s="32" t="s">
        <v>213</v>
      </c>
      <c r="F234" s="33" t="s">
        <v>180</v>
      </c>
      <c r="G234" s="34" t="s">
        <v>179</v>
      </c>
      <c r="H234" s="32">
        <v>950</v>
      </c>
      <c r="I234" s="35" t="s">
        <v>129</v>
      </c>
      <c r="J234" s="35" t="s">
        <v>35</v>
      </c>
      <c r="K234" s="36">
        <f t="shared" si="136"/>
        <v>0.35251666666666664</v>
      </c>
      <c r="L234" s="35" t="s">
        <v>38</v>
      </c>
      <c r="M234" s="37">
        <v>4.5</v>
      </c>
      <c r="N234" s="40">
        <f>N231-SUM(N232:N233)</f>
        <v>0.67569999999999997</v>
      </c>
      <c r="O234" s="41">
        <f t="shared" ref="O234" si="158">O231-SUM(O232:O233)</f>
        <v>0.55600000000000005</v>
      </c>
      <c r="P234" s="41">
        <f t="shared" ref="P234:Y234" si="159">P231-SUM(P232:P233)</f>
        <v>0.47600000000000003</v>
      </c>
      <c r="Q234" s="41">
        <f t="shared" si="159"/>
        <v>0.44550000000000001</v>
      </c>
      <c r="R234" s="41">
        <f t="shared" si="159"/>
        <v>0.26550000000000007</v>
      </c>
      <c r="S234" s="41">
        <f t="shared" si="159"/>
        <v>0.21450000000000014</v>
      </c>
      <c r="T234" s="41">
        <f t="shared" si="159"/>
        <v>0.11399999999999988</v>
      </c>
      <c r="U234" s="41">
        <f t="shared" si="159"/>
        <v>0.11399999999999988</v>
      </c>
      <c r="V234" s="41">
        <f t="shared" si="159"/>
        <v>0.11399999999999988</v>
      </c>
      <c r="W234" s="41">
        <f t="shared" si="159"/>
        <v>0.32450000000000012</v>
      </c>
      <c r="X234" s="41">
        <f t="shared" si="159"/>
        <v>0.39500000000000002</v>
      </c>
      <c r="Y234" s="41">
        <f t="shared" si="159"/>
        <v>0.53550000000000009</v>
      </c>
    </row>
    <row r="235" spans="4:25" ht="17.25" customHeight="1" x14ac:dyDescent="0.25">
      <c r="D235" s="23" t="s">
        <v>26</v>
      </c>
      <c r="E235" s="23" t="s">
        <v>213</v>
      </c>
      <c r="F235" s="24" t="s">
        <v>181</v>
      </c>
      <c r="G235" s="25" t="s">
        <v>179</v>
      </c>
      <c r="H235" s="23">
        <f t="shared" ref="H235:H242" si="160">H216+365</f>
        <v>915</v>
      </c>
      <c r="I235" s="26" t="s">
        <v>155</v>
      </c>
      <c r="J235" s="26" t="s">
        <v>34</v>
      </c>
      <c r="K235" s="27">
        <f t="shared" si="136"/>
        <v>7.5000000000000011E-2</v>
      </c>
      <c r="L235" s="28" t="s">
        <v>28</v>
      </c>
      <c r="M235" s="29" t="s">
        <v>28</v>
      </c>
      <c r="N235" s="30">
        <v>0.05</v>
      </c>
      <c r="O235" s="31">
        <v>0.05</v>
      </c>
      <c r="P235" s="31">
        <v>0.05</v>
      </c>
      <c r="Q235" s="31">
        <v>0.05</v>
      </c>
      <c r="R235" s="31">
        <v>0.06</v>
      </c>
      <c r="S235" s="31">
        <v>7.0000000000000007E-2</v>
      </c>
      <c r="T235" s="31">
        <v>0.11</v>
      </c>
      <c r="U235" s="31">
        <v>0.18</v>
      </c>
      <c r="V235" s="31">
        <v>0.11</v>
      </c>
      <c r="W235" s="31">
        <v>7.0000000000000007E-2</v>
      </c>
      <c r="X235" s="31">
        <v>0.05</v>
      </c>
      <c r="Y235" s="31">
        <v>0.05</v>
      </c>
    </row>
    <row r="236" spans="4:25" ht="17.25" customHeight="1" x14ac:dyDescent="0.25">
      <c r="D236" s="32" t="s">
        <v>26</v>
      </c>
      <c r="E236" s="32" t="s">
        <v>213</v>
      </c>
      <c r="F236" s="33" t="s">
        <v>181</v>
      </c>
      <c r="G236" s="34" t="s">
        <v>179</v>
      </c>
      <c r="H236" s="32">
        <f t="shared" si="160"/>
        <v>915</v>
      </c>
      <c r="I236" s="35" t="s">
        <v>155</v>
      </c>
      <c r="J236" s="35" t="s">
        <v>35</v>
      </c>
      <c r="K236" s="36">
        <f t="shared" si="136"/>
        <v>5.5833333333333346E-2</v>
      </c>
      <c r="L236" s="35" t="s">
        <v>156</v>
      </c>
      <c r="M236" s="37">
        <v>0.12</v>
      </c>
      <c r="N236" s="44">
        <f>ROUND(N235*0.7,2)</f>
        <v>0.04</v>
      </c>
      <c r="O236" s="39">
        <f t="shared" ref="O236:Y236" si="161">ROUND(O235*0.7,2)</f>
        <v>0.04</v>
      </c>
      <c r="P236" s="39">
        <f t="shared" si="161"/>
        <v>0.04</v>
      </c>
      <c r="Q236" s="39">
        <f t="shared" si="161"/>
        <v>0.04</v>
      </c>
      <c r="R236" s="39">
        <f t="shared" si="161"/>
        <v>0.04</v>
      </c>
      <c r="S236" s="39">
        <f t="shared" si="161"/>
        <v>0.05</v>
      </c>
      <c r="T236" s="39">
        <f t="shared" si="161"/>
        <v>0.08</v>
      </c>
      <c r="U236" s="39">
        <f t="shared" si="161"/>
        <v>0.13</v>
      </c>
      <c r="V236" s="39">
        <f t="shared" si="161"/>
        <v>0.08</v>
      </c>
      <c r="W236" s="39">
        <f t="shared" si="161"/>
        <v>0.05</v>
      </c>
      <c r="X236" s="39">
        <f t="shared" si="161"/>
        <v>0.04</v>
      </c>
      <c r="Y236" s="39">
        <f t="shared" si="161"/>
        <v>0.04</v>
      </c>
    </row>
    <row r="237" spans="4:25" ht="17.25" customHeight="1" x14ac:dyDescent="0.25">
      <c r="D237" s="32" t="s">
        <v>26</v>
      </c>
      <c r="E237" s="32" t="s">
        <v>213</v>
      </c>
      <c r="F237" s="33" t="s">
        <v>181</v>
      </c>
      <c r="G237" s="34" t="s">
        <v>179</v>
      </c>
      <c r="H237" s="32">
        <f t="shared" si="160"/>
        <v>915</v>
      </c>
      <c r="I237" s="35" t="s">
        <v>155</v>
      </c>
      <c r="J237" s="35" t="s">
        <v>35</v>
      </c>
      <c r="K237" s="36">
        <f t="shared" si="136"/>
        <v>1.9166666666666669E-2</v>
      </c>
      <c r="L237" s="35" t="s">
        <v>157</v>
      </c>
      <c r="M237" s="37">
        <v>0.75</v>
      </c>
      <c r="N237" s="44">
        <f>N235-N236</f>
        <v>1.0000000000000002E-2</v>
      </c>
      <c r="O237" s="39">
        <f t="shared" ref="O237:Y237" si="162">O235-O236</f>
        <v>1.0000000000000002E-2</v>
      </c>
      <c r="P237" s="39">
        <f t="shared" si="162"/>
        <v>1.0000000000000002E-2</v>
      </c>
      <c r="Q237" s="39">
        <f t="shared" si="162"/>
        <v>1.0000000000000002E-2</v>
      </c>
      <c r="R237" s="39">
        <f t="shared" si="162"/>
        <v>1.9999999999999997E-2</v>
      </c>
      <c r="S237" s="39">
        <f t="shared" si="162"/>
        <v>2.0000000000000004E-2</v>
      </c>
      <c r="T237" s="39">
        <f t="shared" si="162"/>
        <v>0.03</v>
      </c>
      <c r="U237" s="39">
        <f t="shared" si="162"/>
        <v>4.9999999999999989E-2</v>
      </c>
      <c r="V237" s="39">
        <f t="shared" si="162"/>
        <v>0.03</v>
      </c>
      <c r="W237" s="39">
        <f t="shared" si="162"/>
        <v>2.0000000000000004E-2</v>
      </c>
      <c r="X237" s="39">
        <f t="shared" si="162"/>
        <v>1.0000000000000002E-2</v>
      </c>
      <c r="Y237" s="39">
        <f t="shared" si="162"/>
        <v>1.0000000000000002E-2</v>
      </c>
    </row>
    <row r="238" spans="4:25" ht="17.25" customHeight="1" x14ac:dyDescent="0.25">
      <c r="D238" s="32" t="s">
        <v>26</v>
      </c>
      <c r="E238" s="32" t="s">
        <v>213</v>
      </c>
      <c r="F238" s="33" t="s">
        <v>181</v>
      </c>
      <c r="G238" s="34" t="s">
        <v>179</v>
      </c>
      <c r="H238" s="32">
        <f t="shared" si="160"/>
        <v>915</v>
      </c>
      <c r="I238" s="35" t="s">
        <v>155</v>
      </c>
      <c r="J238" s="35" t="s">
        <v>35</v>
      </c>
      <c r="K238" s="36">
        <f t="shared" si="136"/>
        <v>7.5000000000000011E-2</v>
      </c>
      <c r="L238" s="35" t="s">
        <v>55</v>
      </c>
      <c r="M238" s="37">
        <f>ROUND(30%*15,1)</f>
        <v>4.5</v>
      </c>
      <c r="N238" s="44">
        <f>SUM(N236:N237)</f>
        <v>0.05</v>
      </c>
      <c r="O238" s="39">
        <f t="shared" ref="O238:Y238" si="163">SUM(O236:O237)</f>
        <v>0.05</v>
      </c>
      <c r="P238" s="39">
        <f t="shared" si="163"/>
        <v>0.05</v>
      </c>
      <c r="Q238" s="39">
        <f t="shared" si="163"/>
        <v>0.05</v>
      </c>
      <c r="R238" s="39">
        <f t="shared" si="163"/>
        <v>0.06</v>
      </c>
      <c r="S238" s="39">
        <f t="shared" si="163"/>
        <v>7.0000000000000007E-2</v>
      </c>
      <c r="T238" s="39">
        <f t="shared" si="163"/>
        <v>0.11</v>
      </c>
      <c r="U238" s="39">
        <f t="shared" si="163"/>
        <v>0.18</v>
      </c>
      <c r="V238" s="39">
        <f t="shared" si="163"/>
        <v>0.11</v>
      </c>
      <c r="W238" s="39">
        <f t="shared" si="163"/>
        <v>7.0000000000000007E-2</v>
      </c>
      <c r="X238" s="39">
        <f t="shared" si="163"/>
        <v>0.05</v>
      </c>
      <c r="Y238" s="39">
        <f t="shared" si="163"/>
        <v>0.05</v>
      </c>
    </row>
    <row r="239" spans="4:25" ht="17.25" customHeight="1" x14ac:dyDescent="0.25">
      <c r="D239" s="23" t="s">
        <v>26</v>
      </c>
      <c r="E239" s="23" t="s">
        <v>213</v>
      </c>
      <c r="F239" s="24" t="s">
        <v>181</v>
      </c>
      <c r="G239" s="25" t="s">
        <v>179</v>
      </c>
      <c r="H239" s="23">
        <f t="shared" si="160"/>
        <v>915</v>
      </c>
      <c r="I239" s="26" t="s">
        <v>158</v>
      </c>
      <c r="J239" s="26" t="s">
        <v>34</v>
      </c>
      <c r="K239" s="27">
        <f t="shared" si="136"/>
        <v>7.5000000000000011E-2</v>
      </c>
      <c r="L239" s="28" t="s">
        <v>28</v>
      </c>
      <c r="M239" s="29" t="s">
        <v>28</v>
      </c>
      <c r="N239" s="30">
        <v>0.05</v>
      </c>
      <c r="O239" s="31">
        <v>0.05</v>
      </c>
      <c r="P239" s="31">
        <v>0.05</v>
      </c>
      <c r="Q239" s="31">
        <v>0.05</v>
      </c>
      <c r="R239" s="31">
        <v>0.06</v>
      </c>
      <c r="S239" s="31">
        <v>7.0000000000000007E-2</v>
      </c>
      <c r="T239" s="31">
        <v>0.11</v>
      </c>
      <c r="U239" s="31">
        <v>0.18</v>
      </c>
      <c r="V239" s="31">
        <v>0.11</v>
      </c>
      <c r="W239" s="31">
        <v>7.0000000000000007E-2</v>
      </c>
      <c r="X239" s="31">
        <v>0.05</v>
      </c>
      <c r="Y239" s="31">
        <v>0.05</v>
      </c>
    </row>
    <row r="240" spans="4:25" ht="17.25" customHeight="1" x14ac:dyDescent="0.25">
      <c r="D240" s="32" t="s">
        <v>26</v>
      </c>
      <c r="E240" s="32" t="s">
        <v>213</v>
      </c>
      <c r="F240" s="33" t="s">
        <v>181</v>
      </c>
      <c r="G240" s="34" t="s">
        <v>179</v>
      </c>
      <c r="H240" s="32">
        <f t="shared" si="160"/>
        <v>915</v>
      </c>
      <c r="I240" s="35" t="s">
        <v>158</v>
      </c>
      <c r="J240" s="35" t="s">
        <v>35</v>
      </c>
      <c r="K240" s="36">
        <f t="shared" si="136"/>
        <v>5.5833333333333346E-2</v>
      </c>
      <c r="L240" s="35" t="s">
        <v>156</v>
      </c>
      <c r="M240" s="37">
        <v>0.12</v>
      </c>
      <c r="N240" s="44">
        <f>ROUND(N239*0.7,2)</f>
        <v>0.04</v>
      </c>
      <c r="O240" s="39">
        <f t="shared" ref="O240:Y240" si="164">ROUND(O239*0.7,2)</f>
        <v>0.04</v>
      </c>
      <c r="P240" s="39">
        <f t="shared" si="164"/>
        <v>0.04</v>
      </c>
      <c r="Q240" s="39">
        <f t="shared" si="164"/>
        <v>0.04</v>
      </c>
      <c r="R240" s="39">
        <f t="shared" si="164"/>
        <v>0.04</v>
      </c>
      <c r="S240" s="39">
        <f t="shared" si="164"/>
        <v>0.05</v>
      </c>
      <c r="T240" s="39">
        <f t="shared" si="164"/>
        <v>0.08</v>
      </c>
      <c r="U240" s="39">
        <f t="shared" si="164"/>
        <v>0.13</v>
      </c>
      <c r="V240" s="39">
        <f t="shared" si="164"/>
        <v>0.08</v>
      </c>
      <c r="W240" s="39">
        <f t="shared" si="164"/>
        <v>0.05</v>
      </c>
      <c r="X240" s="39">
        <f t="shared" si="164"/>
        <v>0.04</v>
      </c>
      <c r="Y240" s="39">
        <f t="shared" si="164"/>
        <v>0.04</v>
      </c>
    </row>
    <row r="241" spans="4:25" ht="17.25" customHeight="1" x14ac:dyDescent="0.25">
      <c r="D241" s="32" t="s">
        <v>26</v>
      </c>
      <c r="E241" s="32" t="s">
        <v>213</v>
      </c>
      <c r="F241" s="33" t="s">
        <v>181</v>
      </c>
      <c r="G241" s="34" t="s">
        <v>179</v>
      </c>
      <c r="H241" s="32">
        <f t="shared" si="160"/>
        <v>915</v>
      </c>
      <c r="I241" s="35" t="s">
        <v>158</v>
      </c>
      <c r="J241" s="35" t="s">
        <v>35</v>
      </c>
      <c r="K241" s="36">
        <f t="shared" si="136"/>
        <v>1.9166666666666669E-2</v>
      </c>
      <c r="L241" s="35" t="s">
        <v>157</v>
      </c>
      <c r="M241" s="37">
        <v>0.75</v>
      </c>
      <c r="N241" s="44">
        <f>N239-N240</f>
        <v>1.0000000000000002E-2</v>
      </c>
      <c r="O241" s="39">
        <f t="shared" ref="O241:Y241" si="165">O239-O240</f>
        <v>1.0000000000000002E-2</v>
      </c>
      <c r="P241" s="39">
        <f t="shared" si="165"/>
        <v>1.0000000000000002E-2</v>
      </c>
      <c r="Q241" s="39">
        <f t="shared" si="165"/>
        <v>1.0000000000000002E-2</v>
      </c>
      <c r="R241" s="39">
        <f t="shared" si="165"/>
        <v>1.9999999999999997E-2</v>
      </c>
      <c r="S241" s="39">
        <f t="shared" si="165"/>
        <v>2.0000000000000004E-2</v>
      </c>
      <c r="T241" s="39">
        <f t="shared" si="165"/>
        <v>0.03</v>
      </c>
      <c r="U241" s="39">
        <f t="shared" si="165"/>
        <v>4.9999999999999989E-2</v>
      </c>
      <c r="V241" s="39">
        <f t="shared" si="165"/>
        <v>0.03</v>
      </c>
      <c r="W241" s="39">
        <f t="shared" si="165"/>
        <v>2.0000000000000004E-2</v>
      </c>
      <c r="X241" s="39">
        <f t="shared" si="165"/>
        <v>1.0000000000000002E-2</v>
      </c>
      <c r="Y241" s="39">
        <f t="shared" si="165"/>
        <v>1.0000000000000002E-2</v>
      </c>
    </row>
    <row r="242" spans="4:25" ht="17.25" customHeight="1" x14ac:dyDescent="0.25">
      <c r="D242" s="32" t="s">
        <v>26</v>
      </c>
      <c r="E242" s="32" t="s">
        <v>213</v>
      </c>
      <c r="F242" s="33" t="s">
        <v>181</v>
      </c>
      <c r="G242" s="34" t="s">
        <v>179</v>
      </c>
      <c r="H242" s="32">
        <f t="shared" si="160"/>
        <v>915</v>
      </c>
      <c r="I242" s="35" t="s">
        <v>158</v>
      </c>
      <c r="J242" s="35" t="s">
        <v>35</v>
      </c>
      <c r="K242" s="36">
        <f t="shared" si="136"/>
        <v>7.5000000000000011E-2</v>
      </c>
      <c r="L242" s="35" t="s">
        <v>55</v>
      </c>
      <c r="M242" s="37">
        <f>ROUND(10%*30,1)</f>
        <v>3</v>
      </c>
      <c r="N242" s="44">
        <f>SUM(N240:N241)</f>
        <v>0.05</v>
      </c>
      <c r="O242" s="39">
        <f t="shared" ref="O242:Y242" si="166">SUM(O240:O241)</f>
        <v>0.05</v>
      </c>
      <c r="P242" s="39">
        <f t="shared" si="166"/>
        <v>0.05</v>
      </c>
      <c r="Q242" s="39">
        <f t="shared" si="166"/>
        <v>0.05</v>
      </c>
      <c r="R242" s="39">
        <f t="shared" si="166"/>
        <v>0.06</v>
      </c>
      <c r="S242" s="39">
        <f t="shared" si="166"/>
        <v>7.0000000000000007E-2</v>
      </c>
      <c r="T242" s="39">
        <f t="shared" si="166"/>
        <v>0.11</v>
      </c>
      <c r="U242" s="39">
        <f t="shared" si="166"/>
        <v>0.18</v>
      </c>
      <c r="V242" s="39">
        <f t="shared" si="166"/>
        <v>0.11</v>
      </c>
      <c r="W242" s="39">
        <f t="shared" si="166"/>
        <v>7.0000000000000007E-2</v>
      </c>
      <c r="X242" s="39">
        <f t="shared" si="166"/>
        <v>0.05</v>
      </c>
      <c r="Y242" s="39">
        <f t="shared" si="166"/>
        <v>0.05</v>
      </c>
    </row>
    <row r="243" spans="4:25" ht="17.25" customHeight="1" x14ac:dyDescent="0.25">
      <c r="D243" s="23" t="s">
        <v>26</v>
      </c>
      <c r="E243" s="23" t="s">
        <v>213</v>
      </c>
      <c r="F243" s="24" t="s">
        <v>182</v>
      </c>
      <c r="G243" s="25" t="s">
        <v>179</v>
      </c>
      <c r="H243" s="23">
        <v>950</v>
      </c>
      <c r="I243" s="26" t="s">
        <v>134</v>
      </c>
      <c r="J243" s="26" t="s">
        <v>34</v>
      </c>
      <c r="K243" s="27">
        <f t="shared" si="136"/>
        <v>0.25</v>
      </c>
      <c r="L243" s="28" t="s">
        <v>28</v>
      </c>
      <c r="M243" s="29" t="s">
        <v>28</v>
      </c>
      <c r="N243" s="30">
        <v>0.25</v>
      </c>
      <c r="O243" s="31">
        <v>0.25</v>
      </c>
      <c r="P243" s="31">
        <v>0.25</v>
      </c>
      <c r="Q243" s="31">
        <v>0.25</v>
      </c>
      <c r="R243" s="31">
        <v>0.25</v>
      </c>
      <c r="S243" s="31">
        <v>0.25</v>
      </c>
      <c r="T243" s="31">
        <v>0.25</v>
      </c>
      <c r="U243" s="31">
        <v>0.25</v>
      </c>
      <c r="V243" s="31">
        <v>0.25</v>
      </c>
      <c r="W243" s="31">
        <v>0.25</v>
      </c>
      <c r="X243" s="31">
        <v>0.25</v>
      </c>
      <c r="Y243" s="31">
        <v>0.25</v>
      </c>
    </row>
    <row r="244" spans="4:25" ht="17.25" customHeight="1" x14ac:dyDescent="0.25">
      <c r="D244" s="32" t="s">
        <v>26</v>
      </c>
      <c r="E244" s="32" t="s">
        <v>213</v>
      </c>
      <c r="F244" s="33" t="s">
        <v>182</v>
      </c>
      <c r="G244" s="34" t="s">
        <v>179</v>
      </c>
      <c r="H244" s="32">
        <v>950</v>
      </c>
      <c r="I244" s="35" t="s">
        <v>134</v>
      </c>
      <c r="J244" s="35" t="s">
        <v>35</v>
      </c>
      <c r="K244" s="36">
        <f t="shared" si="136"/>
        <v>0.25</v>
      </c>
      <c r="L244" s="85" t="s">
        <v>54</v>
      </c>
      <c r="M244" s="37">
        <v>2.5</v>
      </c>
      <c r="N244" s="44">
        <f>N243</f>
        <v>0.25</v>
      </c>
      <c r="O244" s="39">
        <f t="shared" ref="O244:Y244" si="167">O243</f>
        <v>0.25</v>
      </c>
      <c r="P244" s="39">
        <f t="shared" si="167"/>
        <v>0.25</v>
      </c>
      <c r="Q244" s="39">
        <f t="shared" si="167"/>
        <v>0.25</v>
      </c>
      <c r="R244" s="39">
        <f t="shared" si="167"/>
        <v>0.25</v>
      </c>
      <c r="S244" s="39">
        <f t="shared" si="167"/>
        <v>0.25</v>
      </c>
      <c r="T244" s="39">
        <f t="shared" si="167"/>
        <v>0.25</v>
      </c>
      <c r="U244" s="39">
        <f t="shared" si="167"/>
        <v>0.25</v>
      </c>
      <c r="V244" s="39">
        <f t="shared" si="167"/>
        <v>0.25</v>
      </c>
      <c r="W244" s="39">
        <f t="shared" si="167"/>
        <v>0.25</v>
      </c>
      <c r="X244" s="39">
        <f t="shared" si="167"/>
        <v>0.25</v>
      </c>
      <c r="Y244" s="39">
        <f t="shared" si="167"/>
        <v>0.25</v>
      </c>
    </row>
    <row r="245" spans="4:25" ht="17.25" customHeight="1" x14ac:dyDescent="0.25">
      <c r="D245" s="17" t="s">
        <v>26</v>
      </c>
      <c r="E245" s="17" t="s">
        <v>213</v>
      </c>
      <c r="F245" s="18" t="s">
        <v>28</v>
      </c>
      <c r="G245" s="19" t="s">
        <v>183</v>
      </c>
      <c r="H245" s="17" t="s">
        <v>28</v>
      </c>
      <c r="I245" s="20" t="s">
        <v>28</v>
      </c>
      <c r="J245" s="20" t="s">
        <v>28</v>
      </c>
      <c r="K245" s="17" t="str">
        <f t="shared" si="136"/>
        <v>n/a</v>
      </c>
      <c r="L245" s="20" t="s">
        <v>28</v>
      </c>
      <c r="M245" s="21" t="s">
        <v>28</v>
      </c>
      <c r="N245" s="22" t="s">
        <v>28</v>
      </c>
      <c r="O245" s="17" t="s">
        <v>28</v>
      </c>
      <c r="P245" s="17" t="s">
        <v>28</v>
      </c>
      <c r="Q245" s="17" t="s">
        <v>28</v>
      </c>
      <c r="R245" s="17" t="s">
        <v>28</v>
      </c>
      <c r="S245" s="17" t="s">
        <v>28</v>
      </c>
      <c r="T245" s="17" t="s">
        <v>28</v>
      </c>
      <c r="U245" s="17" t="s">
        <v>28</v>
      </c>
      <c r="V245" s="17" t="s">
        <v>28</v>
      </c>
      <c r="W245" s="17" t="s">
        <v>28</v>
      </c>
      <c r="X245" s="17" t="s">
        <v>28</v>
      </c>
      <c r="Y245" s="17" t="s">
        <v>28</v>
      </c>
    </row>
    <row r="246" spans="4:25" ht="17.25" customHeight="1" x14ac:dyDescent="0.25">
      <c r="D246" s="23" t="s">
        <v>26</v>
      </c>
      <c r="E246" s="23" t="s">
        <v>213</v>
      </c>
      <c r="F246" s="24" t="s">
        <v>184</v>
      </c>
      <c r="G246" s="25" t="s">
        <v>185</v>
      </c>
      <c r="H246" s="23">
        <v>1260</v>
      </c>
      <c r="I246" s="26" t="s">
        <v>147</v>
      </c>
      <c r="J246" s="26" t="s">
        <v>34</v>
      </c>
      <c r="K246" s="27">
        <f t="shared" si="136"/>
        <v>1</v>
      </c>
      <c r="L246" s="28" t="s">
        <v>28</v>
      </c>
      <c r="M246" s="29" t="s">
        <v>28</v>
      </c>
      <c r="N246" s="30">
        <v>1</v>
      </c>
      <c r="O246" s="31">
        <v>1</v>
      </c>
      <c r="P246" s="31">
        <v>1</v>
      </c>
      <c r="Q246" s="31">
        <v>1</v>
      </c>
      <c r="R246" s="31">
        <v>1</v>
      </c>
      <c r="S246" s="31">
        <v>1</v>
      </c>
      <c r="T246" s="31">
        <v>1</v>
      </c>
      <c r="U246" s="31">
        <v>1</v>
      </c>
      <c r="V246" s="31">
        <v>1</v>
      </c>
      <c r="W246" s="31">
        <v>1</v>
      </c>
      <c r="X246" s="31">
        <v>1</v>
      </c>
      <c r="Y246" s="31">
        <v>1</v>
      </c>
    </row>
    <row r="247" spans="4:25" ht="17.25" customHeight="1" x14ac:dyDescent="0.25">
      <c r="D247" s="23" t="s">
        <v>26</v>
      </c>
      <c r="E247" s="23" t="s">
        <v>213</v>
      </c>
      <c r="F247" s="24" t="s">
        <v>186</v>
      </c>
      <c r="G247" s="25" t="s">
        <v>185</v>
      </c>
      <c r="H247" s="23">
        <v>1290</v>
      </c>
      <c r="I247" s="26" t="s">
        <v>129</v>
      </c>
      <c r="J247" s="26" t="s">
        <v>34</v>
      </c>
      <c r="K247" s="27">
        <f t="shared" si="136"/>
        <v>0.99583333333333324</v>
      </c>
      <c r="L247" s="28" t="s">
        <v>28</v>
      </c>
      <c r="M247" s="29" t="s">
        <v>28</v>
      </c>
      <c r="N247" s="30">
        <v>0.85</v>
      </c>
      <c r="O247" s="31">
        <v>0.8</v>
      </c>
      <c r="P247" s="31">
        <v>0.8</v>
      </c>
      <c r="Q247" s="31">
        <v>0.9</v>
      </c>
      <c r="R247" s="31">
        <v>0.9</v>
      </c>
      <c r="S247" s="31">
        <v>1.1000000000000001</v>
      </c>
      <c r="T247" s="31">
        <v>1.2</v>
      </c>
      <c r="U247" s="31">
        <v>1.2</v>
      </c>
      <c r="V247" s="31">
        <v>1.2</v>
      </c>
      <c r="W247" s="31">
        <v>1.1000000000000001</v>
      </c>
      <c r="X247" s="31">
        <v>1</v>
      </c>
      <c r="Y247" s="31">
        <v>0.9</v>
      </c>
    </row>
    <row r="248" spans="4:25" ht="17.25" customHeight="1" x14ac:dyDescent="0.25">
      <c r="D248" s="32" t="s">
        <v>26</v>
      </c>
      <c r="E248" s="32" t="s">
        <v>213</v>
      </c>
      <c r="F248" s="33" t="s">
        <v>186</v>
      </c>
      <c r="G248" s="34" t="s">
        <v>185</v>
      </c>
      <c r="H248" s="32">
        <v>1290</v>
      </c>
      <c r="I248" s="35" t="s">
        <v>129</v>
      </c>
      <c r="J248" s="35" t="s">
        <v>35</v>
      </c>
      <c r="K248" s="36">
        <f t="shared" si="136"/>
        <v>4.9833333333333318E-3</v>
      </c>
      <c r="L248" s="35" t="s">
        <v>36</v>
      </c>
      <c r="M248" s="37">
        <f>10*(5*6)/10^3</f>
        <v>0.3</v>
      </c>
      <c r="N248" s="38">
        <f>ROUND(0.5%*N247,4)</f>
        <v>4.3E-3</v>
      </c>
      <c r="O248" s="39">
        <f t="shared" ref="O248:Y248" si="168">ROUND(0.5%*O247,4)</f>
        <v>4.0000000000000001E-3</v>
      </c>
      <c r="P248" s="39">
        <f t="shared" si="168"/>
        <v>4.0000000000000001E-3</v>
      </c>
      <c r="Q248" s="39">
        <f t="shared" si="168"/>
        <v>4.4999999999999997E-3</v>
      </c>
      <c r="R248" s="39">
        <f t="shared" si="168"/>
        <v>4.4999999999999997E-3</v>
      </c>
      <c r="S248" s="39">
        <f t="shared" si="168"/>
        <v>5.4999999999999997E-3</v>
      </c>
      <c r="T248" s="39">
        <f t="shared" si="168"/>
        <v>6.0000000000000001E-3</v>
      </c>
      <c r="U248" s="39">
        <f t="shared" si="168"/>
        <v>6.0000000000000001E-3</v>
      </c>
      <c r="V248" s="39">
        <f t="shared" si="168"/>
        <v>6.0000000000000001E-3</v>
      </c>
      <c r="W248" s="39">
        <f t="shared" si="168"/>
        <v>5.4999999999999997E-3</v>
      </c>
      <c r="X248" s="39">
        <f t="shared" si="168"/>
        <v>5.0000000000000001E-3</v>
      </c>
      <c r="Y248" s="39">
        <f t="shared" si="168"/>
        <v>4.4999999999999997E-3</v>
      </c>
    </row>
    <row r="249" spans="4:25" ht="17.25" customHeight="1" x14ac:dyDescent="0.25">
      <c r="D249" s="32" t="s">
        <v>26</v>
      </c>
      <c r="E249" s="32" t="s">
        <v>213</v>
      </c>
      <c r="F249" s="33" t="s">
        <v>186</v>
      </c>
      <c r="G249" s="34" t="s">
        <v>185</v>
      </c>
      <c r="H249" s="32">
        <v>1290</v>
      </c>
      <c r="I249" s="35" t="s">
        <v>129</v>
      </c>
      <c r="J249" s="35" t="s">
        <v>35</v>
      </c>
      <c r="K249" s="36">
        <f t="shared" si="136"/>
        <v>0.63833333333333331</v>
      </c>
      <c r="L249" s="35" t="s">
        <v>37</v>
      </c>
      <c r="M249" s="37">
        <v>4.5</v>
      </c>
      <c r="N249" s="40">
        <f>ROUND($N$42*N247,2)</f>
        <v>0.17</v>
      </c>
      <c r="O249" s="41">
        <f>ROUND($O$42*O247,2)</f>
        <v>0.24</v>
      </c>
      <c r="P249" s="41">
        <f>ROUND($P$42*P247,2)</f>
        <v>0.32</v>
      </c>
      <c r="Q249" s="41">
        <f>ROUND($Q$42*Q247,2)</f>
        <v>0.45</v>
      </c>
      <c r="R249" s="41">
        <f>ROUND($R$42*R247,2)</f>
        <v>0.63</v>
      </c>
      <c r="S249" s="41">
        <f>ROUND($S$42*S247,2)</f>
        <v>0.88</v>
      </c>
      <c r="T249" s="41">
        <f>ROUND($T$42*T247,2)</f>
        <v>1.08</v>
      </c>
      <c r="U249" s="41">
        <f>ROUND($U$42*U247,2)</f>
        <v>1.08</v>
      </c>
      <c r="V249" s="41">
        <f>ROUND($V$42*V247,2)</f>
        <v>1.08</v>
      </c>
      <c r="W249" s="41">
        <f>ROUND($W$42*W247,2)</f>
        <v>0.77</v>
      </c>
      <c r="X249" s="41">
        <f>ROUND($X$42*X247,2)</f>
        <v>0.6</v>
      </c>
      <c r="Y249" s="41">
        <f>ROUND($Y$42*Y247,2)</f>
        <v>0.36</v>
      </c>
    </row>
    <row r="250" spans="4:25" ht="17.25" customHeight="1" x14ac:dyDescent="0.25">
      <c r="D250" s="32" t="s">
        <v>26</v>
      </c>
      <c r="E250" s="32" t="s">
        <v>213</v>
      </c>
      <c r="F250" s="33" t="s">
        <v>186</v>
      </c>
      <c r="G250" s="34" t="s">
        <v>185</v>
      </c>
      <c r="H250" s="32">
        <v>1290</v>
      </c>
      <c r="I250" s="35" t="s">
        <v>129</v>
      </c>
      <c r="J250" s="35" t="s">
        <v>35</v>
      </c>
      <c r="K250" s="36">
        <f t="shared" si="136"/>
        <v>0.35251666666666664</v>
      </c>
      <c r="L250" s="35" t="s">
        <v>38</v>
      </c>
      <c r="M250" s="37">
        <v>4.5</v>
      </c>
      <c r="N250" s="40">
        <f>N247-SUM(N248:N249)</f>
        <v>0.67569999999999997</v>
      </c>
      <c r="O250" s="41">
        <f t="shared" ref="O250" si="169">O247-SUM(O248:O249)</f>
        <v>0.55600000000000005</v>
      </c>
      <c r="P250" s="41">
        <f t="shared" ref="P250:Y250" si="170">P247-SUM(P248:P249)</f>
        <v>0.47600000000000003</v>
      </c>
      <c r="Q250" s="41">
        <f t="shared" si="170"/>
        <v>0.44550000000000001</v>
      </c>
      <c r="R250" s="41">
        <f t="shared" si="170"/>
        <v>0.26550000000000007</v>
      </c>
      <c r="S250" s="41">
        <f t="shared" si="170"/>
        <v>0.21450000000000014</v>
      </c>
      <c r="T250" s="41">
        <f t="shared" si="170"/>
        <v>0.11399999999999988</v>
      </c>
      <c r="U250" s="41">
        <f t="shared" si="170"/>
        <v>0.11399999999999988</v>
      </c>
      <c r="V250" s="41">
        <f t="shared" si="170"/>
        <v>0.11399999999999988</v>
      </c>
      <c r="W250" s="41">
        <f t="shared" si="170"/>
        <v>0.32450000000000012</v>
      </c>
      <c r="X250" s="41">
        <f t="shared" si="170"/>
        <v>0.39500000000000002</v>
      </c>
      <c r="Y250" s="41">
        <f t="shared" si="170"/>
        <v>0.53550000000000009</v>
      </c>
    </row>
    <row r="251" spans="4:25" ht="17.25" customHeight="1" x14ac:dyDescent="0.25">
      <c r="D251" s="23" t="s">
        <v>26</v>
      </c>
      <c r="E251" s="23" t="s">
        <v>213</v>
      </c>
      <c r="F251" s="24" t="s">
        <v>187</v>
      </c>
      <c r="G251" s="25" t="s">
        <v>185</v>
      </c>
      <c r="H251" s="23">
        <v>1290</v>
      </c>
      <c r="I251" s="26" t="s">
        <v>134</v>
      </c>
      <c r="J251" s="26" t="s">
        <v>34</v>
      </c>
      <c r="K251" s="27">
        <f t="shared" si="136"/>
        <v>0.25</v>
      </c>
      <c r="L251" s="28" t="s">
        <v>28</v>
      </c>
      <c r="M251" s="29" t="s">
        <v>28</v>
      </c>
      <c r="N251" s="30">
        <v>0.25</v>
      </c>
      <c r="O251" s="31">
        <v>0.25</v>
      </c>
      <c r="P251" s="31">
        <v>0.25</v>
      </c>
      <c r="Q251" s="31">
        <v>0.25</v>
      </c>
      <c r="R251" s="31">
        <v>0.25</v>
      </c>
      <c r="S251" s="31">
        <v>0.25</v>
      </c>
      <c r="T251" s="31">
        <v>0.25</v>
      </c>
      <c r="U251" s="31">
        <v>0.25</v>
      </c>
      <c r="V251" s="31">
        <v>0.25</v>
      </c>
      <c r="W251" s="31">
        <v>0.25</v>
      </c>
      <c r="X251" s="31">
        <v>0.25</v>
      </c>
      <c r="Y251" s="31">
        <v>0.25</v>
      </c>
    </row>
    <row r="252" spans="4:25" ht="17.25" customHeight="1" x14ac:dyDescent="0.25">
      <c r="D252" s="32" t="s">
        <v>26</v>
      </c>
      <c r="E252" s="32" t="s">
        <v>213</v>
      </c>
      <c r="F252" s="33" t="s">
        <v>187</v>
      </c>
      <c r="G252" s="34" t="s">
        <v>185</v>
      </c>
      <c r="H252" s="32">
        <v>1290</v>
      </c>
      <c r="I252" s="35" t="s">
        <v>134</v>
      </c>
      <c r="J252" s="35" t="s">
        <v>35</v>
      </c>
      <c r="K252" s="36">
        <f t="shared" si="136"/>
        <v>0.25</v>
      </c>
      <c r="L252" s="85" t="s">
        <v>54</v>
      </c>
      <c r="M252" s="37">
        <v>2.5</v>
      </c>
      <c r="N252" s="146">
        <f>N251</f>
        <v>0.25</v>
      </c>
      <c r="O252" s="147">
        <f t="shared" ref="O252:Y252" si="171">O251</f>
        <v>0.25</v>
      </c>
      <c r="P252" s="147">
        <f t="shared" si="171"/>
        <v>0.25</v>
      </c>
      <c r="Q252" s="147">
        <f t="shared" si="171"/>
        <v>0.25</v>
      </c>
      <c r="R252" s="147">
        <f t="shared" si="171"/>
        <v>0.25</v>
      </c>
      <c r="S252" s="147">
        <f t="shared" si="171"/>
        <v>0.25</v>
      </c>
      <c r="T252" s="147">
        <f t="shared" si="171"/>
        <v>0.25</v>
      </c>
      <c r="U252" s="147">
        <f t="shared" si="171"/>
        <v>0.25</v>
      </c>
      <c r="V252" s="147">
        <f t="shared" si="171"/>
        <v>0.25</v>
      </c>
      <c r="W252" s="147">
        <f t="shared" si="171"/>
        <v>0.25</v>
      </c>
      <c r="X252" s="147">
        <f t="shared" si="171"/>
        <v>0.25</v>
      </c>
      <c r="Y252" s="147">
        <f t="shared" si="171"/>
        <v>0.25</v>
      </c>
    </row>
    <row r="253" spans="4:25" ht="17.25" customHeight="1" x14ac:dyDescent="0.25">
      <c r="D253" s="32" t="s">
        <v>26</v>
      </c>
      <c r="E253" s="32" t="s">
        <v>213</v>
      </c>
      <c r="F253" s="33" t="s">
        <v>187</v>
      </c>
      <c r="G253" s="34" t="s">
        <v>185</v>
      </c>
      <c r="H253" s="32">
        <v>1290</v>
      </c>
      <c r="I253" s="35" t="s">
        <v>134</v>
      </c>
      <c r="J253" s="35" t="s">
        <v>35</v>
      </c>
      <c r="K253" s="36">
        <f>IFERROR(AVERAGE(N253:Y253),"n/a")</f>
        <v>6.0000000000000019E-2</v>
      </c>
      <c r="L253" s="35" t="s">
        <v>55</v>
      </c>
      <c r="M253" s="37">
        <f>ROUND(0.5%*230,1)</f>
        <v>1.2</v>
      </c>
      <c r="N253" s="146">
        <f>N254</f>
        <v>0.06</v>
      </c>
      <c r="O253" s="147">
        <f t="shared" ref="O253:Y253" si="172">O254</f>
        <v>0.06</v>
      </c>
      <c r="P253" s="147">
        <f t="shared" si="172"/>
        <v>0.06</v>
      </c>
      <c r="Q253" s="147">
        <f t="shared" si="172"/>
        <v>0.06</v>
      </c>
      <c r="R253" s="147">
        <f t="shared" si="172"/>
        <v>0.06</v>
      </c>
      <c r="S253" s="147">
        <f t="shared" si="172"/>
        <v>0.06</v>
      </c>
      <c r="T253" s="147">
        <f t="shared" si="172"/>
        <v>0.06</v>
      </c>
      <c r="U253" s="147">
        <f t="shared" si="172"/>
        <v>0.06</v>
      </c>
      <c r="V253" s="147">
        <f t="shared" si="172"/>
        <v>0.06</v>
      </c>
      <c r="W253" s="147">
        <f t="shared" si="172"/>
        <v>0.06</v>
      </c>
      <c r="X253" s="147">
        <f t="shared" si="172"/>
        <v>0.06</v>
      </c>
      <c r="Y253" s="147">
        <f t="shared" si="172"/>
        <v>0.06</v>
      </c>
    </row>
    <row r="254" spans="4:25" ht="17.25" customHeight="1" x14ac:dyDescent="0.25">
      <c r="D254" s="32" t="s">
        <v>26</v>
      </c>
      <c r="E254" s="32" t="s">
        <v>213</v>
      </c>
      <c r="F254" s="33" t="s">
        <v>187</v>
      </c>
      <c r="G254" s="34" t="s">
        <v>185</v>
      </c>
      <c r="H254" s="32">
        <v>1290</v>
      </c>
      <c r="I254" s="35" t="s">
        <v>134</v>
      </c>
      <c r="J254" s="35" t="s">
        <v>35</v>
      </c>
      <c r="K254" s="36">
        <f>IFERROR(AVERAGE(N254:Y254),"n/a")</f>
        <v>6.0000000000000019E-2</v>
      </c>
      <c r="L254" s="35" t="s">
        <v>51</v>
      </c>
      <c r="M254" s="37">
        <v>1.5</v>
      </c>
      <c r="N254" s="146">
        <f>ROUND(25%*N251,2)</f>
        <v>0.06</v>
      </c>
      <c r="O254" s="147">
        <f t="shared" ref="O254:Y254" si="173">ROUND(25%*O251,2)</f>
        <v>0.06</v>
      </c>
      <c r="P254" s="147">
        <f t="shared" si="173"/>
        <v>0.06</v>
      </c>
      <c r="Q254" s="147">
        <f t="shared" si="173"/>
        <v>0.06</v>
      </c>
      <c r="R254" s="147">
        <f t="shared" si="173"/>
        <v>0.06</v>
      </c>
      <c r="S254" s="147">
        <f t="shared" si="173"/>
        <v>0.06</v>
      </c>
      <c r="T254" s="147">
        <f t="shared" si="173"/>
        <v>0.06</v>
      </c>
      <c r="U254" s="147">
        <f t="shared" si="173"/>
        <v>0.06</v>
      </c>
      <c r="V254" s="147">
        <f t="shared" si="173"/>
        <v>0.06</v>
      </c>
      <c r="W254" s="147">
        <f t="shared" si="173"/>
        <v>0.06</v>
      </c>
      <c r="X254" s="147">
        <f t="shared" si="173"/>
        <v>0.06</v>
      </c>
      <c r="Y254" s="147">
        <f t="shared" si="173"/>
        <v>0.06</v>
      </c>
    </row>
    <row r="255" spans="4:25" ht="17.25" customHeight="1" x14ac:dyDescent="0.25">
      <c r="D255" s="32" t="s">
        <v>26</v>
      </c>
      <c r="E255" s="32" t="s">
        <v>213</v>
      </c>
      <c r="F255" s="33" t="s">
        <v>187</v>
      </c>
      <c r="G255" s="34" t="s">
        <v>185</v>
      </c>
      <c r="H255" s="32">
        <v>1290</v>
      </c>
      <c r="I255" s="35" t="s">
        <v>134</v>
      </c>
      <c r="J255" s="35" t="s">
        <v>35</v>
      </c>
      <c r="K255" s="36">
        <f t="shared" si="136"/>
        <v>0</v>
      </c>
      <c r="L255" s="35" t="s">
        <v>135</v>
      </c>
      <c r="M255" s="37">
        <v>0.9</v>
      </c>
      <c r="N255" s="148">
        <v>0</v>
      </c>
      <c r="O255" s="149">
        <v>0</v>
      </c>
      <c r="P255" s="149">
        <v>0</v>
      </c>
      <c r="Q255" s="149">
        <v>0</v>
      </c>
      <c r="R255" s="149">
        <v>0</v>
      </c>
      <c r="S255" s="149">
        <v>0</v>
      </c>
      <c r="T255" s="149">
        <v>0</v>
      </c>
      <c r="U255" s="149">
        <v>0</v>
      </c>
      <c r="V255" s="149">
        <v>0</v>
      </c>
      <c r="W255" s="149">
        <v>0</v>
      </c>
      <c r="X255" s="149">
        <v>0</v>
      </c>
      <c r="Y255" s="149">
        <v>0</v>
      </c>
    </row>
    <row r="256" spans="4:25" ht="17.25" customHeight="1" x14ac:dyDescent="0.25">
      <c r="D256" s="32" t="s">
        <v>26</v>
      </c>
      <c r="E256" s="32" t="s">
        <v>213</v>
      </c>
      <c r="F256" s="33" t="s">
        <v>187</v>
      </c>
      <c r="G256" s="34" t="s">
        <v>185</v>
      </c>
      <c r="H256" s="32">
        <v>1290</v>
      </c>
      <c r="I256" s="35" t="s">
        <v>134</v>
      </c>
      <c r="J256" s="35" t="s">
        <v>35</v>
      </c>
      <c r="K256" s="36">
        <f t="shared" si="136"/>
        <v>0</v>
      </c>
      <c r="L256" s="35" t="s">
        <v>136</v>
      </c>
      <c r="M256" s="37">
        <v>0.11</v>
      </c>
      <c r="N256" s="148">
        <v>0</v>
      </c>
      <c r="O256" s="149">
        <v>0</v>
      </c>
      <c r="P256" s="149">
        <v>0</v>
      </c>
      <c r="Q256" s="149">
        <v>0</v>
      </c>
      <c r="R256" s="149">
        <v>0</v>
      </c>
      <c r="S256" s="149">
        <v>0</v>
      </c>
      <c r="T256" s="149">
        <v>0</v>
      </c>
      <c r="U256" s="149">
        <v>0</v>
      </c>
      <c r="V256" s="149">
        <v>0</v>
      </c>
      <c r="W256" s="149">
        <v>0</v>
      </c>
      <c r="X256" s="149">
        <v>0</v>
      </c>
      <c r="Y256" s="149">
        <v>0</v>
      </c>
    </row>
    <row r="257" spans="4:25" ht="17.25" customHeight="1" x14ac:dyDescent="0.25">
      <c r="D257" s="23" t="s">
        <v>26</v>
      </c>
      <c r="E257" s="23" t="s">
        <v>213</v>
      </c>
      <c r="F257" s="24" t="s">
        <v>188</v>
      </c>
      <c r="G257" s="25" t="s">
        <v>185</v>
      </c>
      <c r="H257" s="23">
        <f t="shared" ref="H257:H264" si="174">H235+365</f>
        <v>1280</v>
      </c>
      <c r="I257" s="26" t="s">
        <v>155</v>
      </c>
      <c r="J257" s="26" t="s">
        <v>34</v>
      </c>
      <c r="K257" s="27">
        <f t="shared" si="136"/>
        <v>7.5000000000000011E-2</v>
      </c>
      <c r="L257" s="28" t="s">
        <v>28</v>
      </c>
      <c r="M257" s="29" t="s">
        <v>28</v>
      </c>
      <c r="N257" s="30">
        <v>0.05</v>
      </c>
      <c r="O257" s="31">
        <v>0.05</v>
      </c>
      <c r="P257" s="31">
        <v>0.05</v>
      </c>
      <c r="Q257" s="31">
        <v>0.05</v>
      </c>
      <c r="R257" s="31">
        <v>0.06</v>
      </c>
      <c r="S257" s="31">
        <v>7.0000000000000007E-2</v>
      </c>
      <c r="T257" s="31">
        <v>0.11</v>
      </c>
      <c r="U257" s="31">
        <v>0.18</v>
      </c>
      <c r="V257" s="31">
        <v>0.11</v>
      </c>
      <c r="W257" s="31">
        <v>7.0000000000000007E-2</v>
      </c>
      <c r="X257" s="31">
        <v>0.05</v>
      </c>
      <c r="Y257" s="31">
        <v>0.05</v>
      </c>
    </row>
    <row r="258" spans="4:25" ht="17.25" customHeight="1" x14ac:dyDescent="0.25">
      <c r="D258" s="32" t="s">
        <v>26</v>
      </c>
      <c r="E258" s="32" t="s">
        <v>213</v>
      </c>
      <c r="F258" s="33" t="s">
        <v>188</v>
      </c>
      <c r="G258" s="34" t="s">
        <v>185</v>
      </c>
      <c r="H258" s="32">
        <f t="shared" si="174"/>
        <v>1280</v>
      </c>
      <c r="I258" s="35" t="s">
        <v>155</v>
      </c>
      <c r="J258" s="35" t="s">
        <v>35</v>
      </c>
      <c r="K258" s="36">
        <f t="shared" si="136"/>
        <v>5.5833333333333346E-2</v>
      </c>
      <c r="L258" s="35" t="s">
        <v>156</v>
      </c>
      <c r="M258" s="37">
        <v>0.12</v>
      </c>
      <c r="N258" s="44">
        <f>ROUND(N257*0.7,2)</f>
        <v>0.04</v>
      </c>
      <c r="O258" s="39">
        <f t="shared" ref="O258:Y258" si="175">ROUND(O257*0.7,2)</f>
        <v>0.04</v>
      </c>
      <c r="P258" s="39">
        <f t="shared" si="175"/>
        <v>0.04</v>
      </c>
      <c r="Q258" s="39">
        <f t="shared" si="175"/>
        <v>0.04</v>
      </c>
      <c r="R258" s="39">
        <f t="shared" si="175"/>
        <v>0.04</v>
      </c>
      <c r="S258" s="39">
        <f t="shared" si="175"/>
        <v>0.05</v>
      </c>
      <c r="T258" s="39">
        <f t="shared" si="175"/>
        <v>0.08</v>
      </c>
      <c r="U258" s="39">
        <f t="shared" si="175"/>
        <v>0.13</v>
      </c>
      <c r="V258" s="39">
        <f t="shared" si="175"/>
        <v>0.08</v>
      </c>
      <c r="W258" s="39">
        <f t="shared" si="175"/>
        <v>0.05</v>
      </c>
      <c r="X258" s="39">
        <f t="shared" si="175"/>
        <v>0.04</v>
      </c>
      <c r="Y258" s="39">
        <f t="shared" si="175"/>
        <v>0.04</v>
      </c>
    </row>
    <row r="259" spans="4:25" ht="17.25" customHeight="1" x14ac:dyDescent="0.25">
      <c r="D259" s="32" t="s">
        <v>26</v>
      </c>
      <c r="E259" s="32" t="s">
        <v>213</v>
      </c>
      <c r="F259" s="33" t="s">
        <v>188</v>
      </c>
      <c r="G259" s="34" t="s">
        <v>185</v>
      </c>
      <c r="H259" s="32">
        <f t="shared" si="174"/>
        <v>1280</v>
      </c>
      <c r="I259" s="35" t="s">
        <v>155</v>
      </c>
      <c r="J259" s="35" t="s">
        <v>35</v>
      </c>
      <c r="K259" s="36">
        <f t="shared" si="136"/>
        <v>1.9166666666666669E-2</v>
      </c>
      <c r="L259" s="35" t="s">
        <v>157</v>
      </c>
      <c r="M259" s="37">
        <v>0.75</v>
      </c>
      <c r="N259" s="44">
        <f>N257-N258</f>
        <v>1.0000000000000002E-2</v>
      </c>
      <c r="O259" s="39">
        <f t="shared" ref="O259:Y259" si="176">O257-O258</f>
        <v>1.0000000000000002E-2</v>
      </c>
      <c r="P259" s="39">
        <f t="shared" si="176"/>
        <v>1.0000000000000002E-2</v>
      </c>
      <c r="Q259" s="39">
        <f t="shared" si="176"/>
        <v>1.0000000000000002E-2</v>
      </c>
      <c r="R259" s="39">
        <f t="shared" si="176"/>
        <v>1.9999999999999997E-2</v>
      </c>
      <c r="S259" s="39">
        <f t="shared" si="176"/>
        <v>2.0000000000000004E-2</v>
      </c>
      <c r="T259" s="39">
        <f t="shared" si="176"/>
        <v>0.03</v>
      </c>
      <c r="U259" s="39">
        <f t="shared" si="176"/>
        <v>4.9999999999999989E-2</v>
      </c>
      <c r="V259" s="39">
        <f t="shared" si="176"/>
        <v>0.03</v>
      </c>
      <c r="W259" s="39">
        <f t="shared" si="176"/>
        <v>2.0000000000000004E-2</v>
      </c>
      <c r="X259" s="39">
        <f t="shared" si="176"/>
        <v>1.0000000000000002E-2</v>
      </c>
      <c r="Y259" s="39">
        <f t="shared" si="176"/>
        <v>1.0000000000000002E-2</v>
      </c>
    </row>
    <row r="260" spans="4:25" ht="17.25" customHeight="1" x14ac:dyDescent="0.25">
      <c r="D260" s="32" t="s">
        <v>26</v>
      </c>
      <c r="E260" s="32" t="s">
        <v>213</v>
      </c>
      <c r="F260" s="33" t="s">
        <v>188</v>
      </c>
      <c r="G260" s="34" t="s">
        <v>185</v>
      </c>
      <c r="H260" s="32">
        <f t="shared" si="174"/>
        <v>1280</v>
      </c>
      <c r="I260" s="35" t="s">
        <v>155</v>
      </c>
      <c r="J260" s="35" t="s">
        <v>35</v>
      </c>
      <c r="K260" s="36">
        <f t="shared" si="136"/>
        <v>7.5000000000000011E-2</v>
      </c>
      <c r="L260" s="35" t="s">
        <v>55</v>
      </c>
      <c r="M260" s="37">
        <f>ROUND(30%*15,1)</f>
        <v>4.5</v>
      </c>
      <c r="N260" s="44">
        <f>SUM(N258:N259)</f>
        <v>0.05</v>
      </c>
      <c r="O260" s="39">
        <f t="shared" ref="O260:Y260" si="177">SUM(O258:O259)</f>
        <v>0.05</v>
      </c>
      <c r="P260" s="39">
        <f t="shared" si="177"/>
        <v>0.05</v>
      </c>
      <c r="Q260" s="39">
        <f t="shared" si="177"/>
        <v>0.05</v>
      </c>
      <c r="R260" s="39">
        <f t="shared" si="177"/>
        <v>0.06</v>
      </c>
      <c r="S260" s="39">
        <f t="shared" si="177"/>
        <v>7.0000000000000007E-2</v>
      </c>
      <c r="T260" s="39">
        <f t="shared" si="177"/>
        <v>0.11</v>
      </c>
      <c r="U260" s="39">
        <f t="shared" si="177"/>
        <v>0.18</v>
      </c>
      <c r="V260" s="39">
        <f t="shared" si="177"/>
        <v>0.11</v>
      </c>
      <c r="W260" s="39">
        <f t="shared" si="177"/>
        <v>7.0000000000000007E-2</v>
      </c>
      <c r="X260" s="39">
        <f t="shared" si="177"/>
        <v>0.05</v>
      </c>
      <c r="Y260" s="39">
        <f t="shared" si="177"/>
        <v>0.05</v>
      </c>
    </row>
    <row r="261" spans="4:25" ht="17.25" customHeight="1" x14ac:dyDescent="0.25">
      <c r="D261" s="23" t="s">
        <v>26</v>
      </c>
      <c r="E261" s="23" t="s">
        <v>213</v>
      </c>
      <c r="F261" s="24" t="s">
        <v>188</v>
      </c>
      <c r="G261" s="25" t="s">
        <v>185</v>
      </c>
      <c r="H261" s="23">
        <f t="shared" si="174"/>
        <v>1280</v>
      </c>
      <c r="I261" s="26" t="s">
        <v>158</v>
      </c>
      <c r="J261" s="26" t="s">
        <v>34</v>
      </c>
      <c r="K261" s="27">
        <f t="shared" si="136"/>
        <v>7.5000000000000011E-2</v>
      </c>
      <c r="L261" s="28" t="s">
        <v>28</v>
      </c>
      <c r="M261" s="29" t="s">
        <v>28</v>
      </c>
      <c r="N261" s="30">
        <v>0.05</v>
      </c>
      <c r="O261" s="31">
        <v>0.05</v>
      </c>
      <c r="P261" s="31">
        <v>0.05</v>
      </c>
      <c r="Q261" s="31">
        <v>0.05</v>
      </c>
      <c r="R261" s="31">
        <v>0.06</v>
      </c>
      <c r="S261" s="31">
        <v>7.0000000000000007E-2</v>
      </c>
      <c r="T261" s="31">
        <v>0.11</v>
      </c>
      <c r="U261" s="31">
        <v>0.18</v>
      </c>
      <c r="V261" s="31">
        <v>0.11</v>
      </c>
      <c r="W261" s="31">
        <v>7.0000000000000007E-2</v>
      </c>
      <c r="X261" s="31">
        <v>0.05</v>
      </c>
      <c r="Y261" s="31">
        <v>0.05</v>
      </c>
    </row>
    <row r="262" spans="4:25" ht="17.25" customHeight="1" x14ac:dyDescent="0.25">
      <c r="D262" s="32" t="s">
        <v>26</v>
      </c>
      <c r="E262" s="32" t="s">
        <v>213</v>
      </c>
      <c r="F262" s="33" t="s">
        <v>188</v>
      </c>
      <c r="G262" s="34" t="s">
        <v>185</v>
      </c>
      <c r="H262" s="32">
        <f t="shared" si="174"/>
        <v>1280</v>
      </c>
      <c r="I262" s="35" t="s">
        <v>158</v>
      </c>
      <c r="J262" s="35" t="s">
        <v>35</v>
      </c>
      <c r="K262" s="36">
        <f t="shared" si="136"/>
        <v>5.5833333333333346E-2</v>
      </c>
      <c r="L262" s="35" t="s">
        <v>156</v>
      </c>
      <c r="M262" s="37">
        <v>0.12</v>
      </c>
      <c r="N262" s="44">
        <f>ROUND(N261*0.7,2)</f>
        <v>0.04</v>
      </c>
      <c r="O262" s="39">
        <f t="shared" ref="O262:Y262" si="178">ROUND(O261*0.7,2)</f>
        <v>0.04</v>
      </c>
      <c r="P262" s="39">
        <f t="shared" si="178"/>
        <v>0.04</v>
      </c>
      <c r="Q262" s="39">
        <f t="shared" si="178"/>
        <v>0.04</v>
      </c>
      <c r="R262" s="39">
        <f t="shared" si="178"/>
        <v>0.04</v>
      </c>
      <c r="S262" s="39">
        <f t="shared" si="178"/>
        <v>0.05</v>
      </c>
      <c r="T262" s="39">
        <f t="shared" si="178"/>
        <v>0.08</v>
      </c>
      <c r="U262" s="39">
        <f t="shared" si="178"/>
        <v>0.13</v>
      </c>
      <c r="V262" s="39">
        <f t="shared" si="178"/>
        <v>0.08</v>
      </c>
      <c r="W262" s="39">
        <f t="shared" si="178"/>
        <v>0.05</v>
      </c>
      <c r="X262" s="39">
        <f t="shared" si="178"/>
        <v>0.04</v>
      </c>
      <c r="Y262" s="39">
        <f t="shared" si="178"/>
        <v>0.04</v>
      </c>
    </row>
    <row r="263" spans="4:25" ht="17.25" customHeight="1" x14ac:dyDescent="0.25">
      <c r="D263" s="32" t="s">
        <v>26</v>
      </c>
      <c r="E263" s="32" t="s">
        <v>213</v>
      </c>
      <c r="F263" s="33" t="s">
        <v>188</v>
      </c>
      <c r="G263" s="34" t="s">
        <v>185</v>
      </c>
      <c r="H263" s="32">
        <f t="shared" si="174"/>
        <v>1280</v>
      </c>
      <c r="I263" s="35" t="s">
        <v>158</v>
      </c>
      <c r="J263" s="35" t="s">
        <v>35</v>
      </c>
      <c r="K263" s="36">
        <f t="shared" si="136"/>
        <v>1.9166666666666669E-2</v>
      </c>
      <c r="L263" s="35" t="s">
        <v>157</v>
      </c>
      <c r="M263" s="37">
        <v>0.75</v>
      </c>
      <c r="N263" s="44">
        <f>N261-N262</f>
        <v>1.0000000000000002E-2</v>
      </c>
      <c r="O263" s="39">
        <f t="shared" ref="O263:Y263" si="179">O261-O262</f>
        <v>1.0000000000000002E-2</v>
      </c>
      <c r="P263" s="39">
        <f t="shared" si="179"/>
        <v>1.0000000000000002E-2</v>
      </c>
      <c r="Q263" s="39">
        <f t="shared" si="179"/>
        <v>1.0000000000000002E-2</v>
      </c>
      <c r="R263" s="39">
        <f t="shared" si="179"/>
        <v>1.9999999999999997E-2</v>
      </c>
      <c r="S263" s="39">
        <f t="shared" si="179"/>
        <v>2.0000000000000004E-2</v>
      </c>
      <c r="T263" s="39">
        <f t="shared" si="179"/>
        <v>0.03</v>
      </c>
      <c r="U263" s="39">
        <f t="shared" si="179"/>
        <v>4.9999999999999989E-2</v>
      </c>
      <c r="V263" s="39">
        <f t="shared" si="179"/>
        <v>0.03</v>
      </c>
      <c r="W263" s="39">
        <f t="shared" si="179"/>
        <v>2.0000000000000004E-2</v>
      </c>
      <c r="X263" s="39">
        <f t="shared" si="179"/>
        <v>1.0000000000000002E-2</v>
      </c>
      <c r="Y263" s="39">
        <f t="shared" si="179"/>
        <v>1.0000000000000002E-2</v>
      </c>
    </row>
    <row r="264" spans="4:25" ht="17.25" customHeight="1" x14ac:dyDescent="0.25">
      <c r="D264" s="32" t="s">
        <v>26</v>
      </c>
      <c r="E264" s="32" t="s">
        <v>213</v>
      </c>
      <c r="F264" s="33" t="s">
        <v>188</v>
      </c>
      <c r="G264" s="34" t="s">
        <v>185</v>
      </c>
      <c r="H264" s="32">
        <f t="shared" si="174"/>
        <v>1280</v>
      </c>
      <c r="I264" s="35" t="s">
        <v>158</v>
      </c>
      <c r="J264" s="35" t="s">
        <v>35</v>
      </c>
      <c r="K264" s="36">
        <f t="shared" si="136"/>
        <v>7.5000000000000011E-2</v>
      </c>
      <c r="L264" s="35" t="s">
        <v>55</v>
      </c>
      <c r="M264" s="37">
        <f>ROUND(10%*30,1)</f>
        <v>3</v>
      </c>
      <c r="N264" s="44">
        <f>SUM(N262:N263)</f>
        <v>0.05</v>
      </c>
      <c r="O264" s="39">
        <f t="shared" ref="O264:Y264" si="180">SUM(O262:O263)</f>
        <v>0.05</v>
      </c>
      <c r="P264" s="39">
        <f t="shared" si="180"/>
        <v>0.05</v>
      </c>
      <c r="Q264" s="39">
        <f t="shared" si="180"/>
        <v>0.05</v>
      </c>
      <c r="R264" s="39">
        <f t="shared" si="180"/>
        <v>0.06</v>
      </c>
      <c r="S264" s="39">
        <f t="shared" si="180"/>
        <v>7.0000000000000007E-2</v>
      </c>
      <c r="T264" s="39">
        <f t="shared" si="180"/>
        <v>0.11</v>
      </c>
      <c r="U264" s="39">
        <f t="shared" si="180"/>
        <v>0.18</v>
      </c>
      <c r="V264" s="39">
        <f t="shared" si="180"/>
        <v>0.11</v>
      </c>
      <c r="W264" s="39">
        <f t="shared" si="180"/>
        <v>7.0000000000000007E-2</v>
      </c>
      <c r="X264" s="39">
        <f t="shared" si="180"/>
        <v>0.05</v>
      </c>
      <c r="Y264" s="39">
        <f t="shared" si="180"/>
        <v>0.05</v>
      </c>
    </row>
    <row r="265" spans="4:25" ht="17.25" customHeight="1" x14ac:dyDescent="0.25">
      <c r="D265" s="95" t="s">
        <v>26</v>
      </c>
      <c r="E265" s="95" t="s">
        <v>213</v>
      </c>
      <c r="F265" s="96" t="s">
        <v>28</v>
      </c>
      <c r="G265" s="97" t="s">
        <v>189</v>
      </c>
      <c r="H265" s="95" t="s">
        <v>28</v>
      </c>
      <c r="I265" s="98" t="s">
        <v>28</v>
      </c>
      <c r="J265" s="98" t="s">
        <v>28</v>
      </c>
      <c r="K265" s="99" t="str">
        <f t="shared" si="136"/>
        <v>n/a</v>
      </c>
      <c r="L265" s="98" t="s">
        <v>28</v>
      </c>
      <c r="M265" s="100" t="s">
        <v>28</v>
      </c>
      <c r="N265" s="101" t="s">
        <v>28</v>
      </c>
      <c r="O265" s="99" t="s">
        <v>28</v>
      </c>
      <c r="P265" s="99" t="s">
        <v>28</v>
      </c>
      <c r="Q265" s="99" t="s">
        <v>28</v>
      </c>
      <c r="R265" s="99" t="s">
        <v>28</v>
      </c>
      <c r="S265" s="99" t="s">
        <v>28</v>
      </c>
      <c r="T265" s="99" t="s">
        <v>28</v>
      </c>
      <c r="U265" s="99" t="s">
        <v>28</v>
      </c>
      <c r="V265" s="99" t="s">
        <v>28</v>
      </c>
      <c r="W265" s="99" t="s">
        <v>28</v>
      </c>
      <c r="X265" s="99" t="s">
        <v>28</v>
      </c>
      <c r="Y265" s="99" t="s">
        <v>28</v>
      </c>
    </row>
    <row r="266" spans="4:25" ht="17.25" customHeight="1" x14ac:dyDescent="0.25">
      <c r="D266" s="102" t="s">
        <v>26</v>
      </c>
      <c r="E266" s="102" t="s">
        <v>213</v>
      </c>
      <c r="F266" s="103" t="s">
        <v>28</v>
      </c>
      <c r="G266" s="104" t="s">
        <v>190</v>
      </c>
      <c r="H266" s="102" t="s">
        <v>28</v>
      </c>
      <c r="I266" s="105" t="s">
        <v>28</v>
      </c>
      <c r="J266" s="105" t="s">
        <v>28</v>
      </c>
      <c r="K266" s="106" t="str">
        <f t="shared" si="136"/>
        <v>n/a</v>
      </c>
      <c r="L266" s="105" t="s">
        <v>28</v>
      </c>
      <c r="M266" s="107" t="s">
        <v>28</v>
      </c>
      <c r="N266" s="108" t="s">
        <v>28</v>
      </c>
      <c r="O266" s="106" t="s">
        <v>28</v>
      </c>
      <c r="P266" s="106" t="s">
        <v>28</v>
      </c>
      <c r="Q266" s="106" t="s">
        <v>28</v>
      </c>
      <c r="R266" s="106" t="s">
        <v>28</v>
      </c>
      <c r="S266" s="106" t="s">
        <v>28</v>
      </c>
      <c r="T266" s="106" t="s">
        <v>28</v>
      </c>
      <c r="U266" s="106" t="s">
        <v>28</v>
      </c>
      <c r="V266" s="106" t="s">
        <v>28</v>
      </c>
      <c r="W266" s="106" t="s">
        <v>28</v>
      </c>
      <c r="X266" s="106" t="s">
        <v>28</v>
      </c>
      <c r="Y266" s="106" t="s">
        <v>28</v>
      </c>
    </row>
    <row r="267" spans="4:25" ht="17.25" customHeight="1" x14ac:dyDescent="0.25">
      <c r="D267" s="23" t="s">
        <v>26</v>
      </c>
      <c r="E267" s="23" t="s">
        <v>213</v>
      </c>
      <c r="F267" s="24" t="s">
        <v>191</v>
      </c>
      <c r="G267" s="25" t="s">
        <v>192</v>
      </c>
      <c r="H267" s="23">
        <v>1560</v>
      </c>
      <c r="I267" s="26" t="s">
        <v>147</v>
      </c>
      <c r="J267" s="26" t="s">
        <v>34</v>
      </c>
      <c r="K267" s="27">
        <f t="shared" si="136"/>
        <v>1</v>
      </c>
      <c r="L267" s="28" t="s">
        <v>28</v>
      </c>
      <c r="M267" s="29" t="s">
        <v>28</v>
      </c>
      <c r="N267" s="30">
        <v>1</v>
      </c>
      <c r="O267" s="31">
        <v>1</v>
      </c>
      <c r="P267" s="31">
        <v>1</v>
      </c>
      <c r="Q267" s="31">
        <v>1</v>
      </c>
      <c r="R267" s="31">
        <v>1</v>
      </c>
      <c r="S267" s="31">
        <v>1</v>
      </c>
      <c r="T267" s="31">
        <v>1</v>
      </c>
      <c r="U267" s="31">
        <v>1</v>
      </c>
      <c r="V267" s="31">
        <v>1</v>
      </c>
      <c r="W267" s="31">
        <v>1</v>
      </c>
      <c r="X267" s="31">
        <v>1</v>
      </c>
      <c r="Y267" s="31">
        <v>1</v>
      </c>
    </row>
    <row r="268" spans="4:25" ht="17.25" customHeight="1" x14ac:dyDescent="0.25">
      <c r="D268" s="23" t="s">
        <v>26</v>
      </c>
      <c r="E268" s="23" t="s">
        <v>213</v>
      </c>
      <c r="F268" s="24" t="s">
        <v>193</v>
      </c>
      <c r="G268" s="25" t="s">
        <v>192</v>
      </c>
      <c r="H268" s="23">
        <v>1590</v>
      </c>
      <c r="I268" s="26" t="s">
        <v>129</v>
      </c>
      <c r="J268" s="26" t="s">
        <v>34</v>
      </c>
      <c r="K268" s="27">
        <f t="shared" si="136"/>
        <v>0.99583333333333324</v>
      </c>
      <c r="L268" s="28" t="s">
        <v>28</v>
      </c>
      <c r="M268" s="29" t="s">
        <v>28</v>
      </c>
      <c r="N268" s="30">
        <v>0.85</v>
      </c>
      <c r="O268" s="31">
        <v>0.8</v>
      </c>
      <c r="P268" s="31">
        <v>0.8</v>
      </c>
      <c r="Q268" s="31">
        <v>0.9</v>
      </c>
      <c r="R268" s="31">
        <v>0.9</v>
      </c>
      <c r="S268" s="31">
        <v>1.1000000000000001</v>
      </c>
      <c r="T268" s="31">
        <v>1.2</v>
      </c>
      <c r="U268" s="31">
        <v>1.2</v>
      </c>
      <c r="V268" s="31">
        <v>1.2</v>
      </c>
      <c r="W268" s="31">
        <v>1.1000000000000001</v>
      </c>
      <c r="X268" s="31">
        <v>1</v>
      </c>
      <c r="Y268" s="31">
        <v>0.9</v>
      </c>
    </row>
    <row r="269" spans="4:25" ht="17.25" customHeight="1" x14ac:dyDescent="0.25">
      <c r="D269" s="32" t="s">
        <v>26</v>
      </c>
      <c r="E269" s="32" t="s">
        <v>213</v>
      </c>
      <c r="F269" s="33" t="s">
        <v>193</v>
      </c>
      <c r="G269" s="34" t="s">
        <v>192</v>
      </c>
      <c r="H269" s="32">
        <v>1590</v>
      </c>
      <c r="I269" s="35" t="s">
        <v>129</v>
      </c>
      <c r="J269" s="35" t="s">
        <v>35</v>
      </c>
      <c r="K269" s="36">
        <f t="shared" si="136"/>
        <v>4.9833333333333318E-3</v>
      </c>
      <c r="L269" s="35" t="s">
        <v>36</v>
      </c>
      <c r="M269" s="37">
        <f>10*(5*6)/10^3</f>
        <v>0.3</v>
      </c>
      <c r="N269" s="38">
        <f>ROUND(0.5%*N268,4)</f>
        <v>4.3E-3</v>
      </c>
      <c r="O269" s="39">
        <f t="shared" ref="O269:Y269" si="181">ROUND(0.5%*O268,4)</f>
        <v>4.0000000000000001E-3</v>
      </c>
      <c r="P269" s="39">
        <f t="shared" si="181"/>
        <v>4.0000000000000001E-3</v>
      </c>
      <c r="Q269" s="39">
        <f t="shared" si="181"/>
        <v>4.4999999999999997E-3</v>
      </c>
      <c r="R269" s="39">
        <f t="shared" si="181"/>
        <v>4.4999999999999997E-3</v>
      </c>
      <c r="S269" s="39">
        <f t="shared" si="181"/>
        <v>5.4999999999999997E-3</v>
      </c>
      <c r="T269" s="39">
        <f t="shared" si="181"/>
        <v>6.0000000000000001E-3</v>
      </c>
      <c r="U269" s="39">
        <f t="shared" si="181"/>
        <v>6.0000000000000001E-3</v>
      </c>
      <c r="V269" s="39">
        <f t="shared" si="181"/>
        <v>6.0000000000000001E-3</v>
      </c>
      <c r="W269" s="39">
        <f t="shared" si="181"/>
        <v>5.4999999999999997E-3</v>
      </c>
      <c r="X269" s="39">
        <f t="shared" si="181"/>
        <v>5.0000000000000001E-3</v>
      </c>
      <c r="Y269" s="39">
        <f t="shared" si="181"/>
        <v>4.4999999999999997E-3</v>
      </c>
    </row>
    <row r="270" spans="4:25" ht="17.25" customHeight="1" x14ac:dyDescent="0.25">
      <c r="D270" s="32" t="s">
        <v>26</v>
      </c>
      <c r="E270" s="32" t="s">
        <v>213</v>
      </c>
      <c r="F270" s="33" t="s">
        <v>193</v>
      </c>
      <c r="G270" s="34" t="s">
        <v>192</v>
      </c>
      <c r="H270" s="32">
        <v>1590</v>
      </c>
      <c r="I270" s="35" t="s">
        <v>129</v>
      </c>
      <c r="J270" s="35" t="s">
        <v>35</v>
      </c>
      <c r="K270" s="36">
        <f t="shared" si="136"/>
        <v>0.63833333333333331</v>
      </c>
      <c r="L270" s="35" t="s">
        <v>37</v>
      </c>
      <c r="M270" s="37">
        <v>4.5</v>
      </c>
      <c r="N270" s="40">
        <f>ROUND($N$42*N268,2)</f>
        <v>0.17</v>
      </c>
      <c r="O270" s="41">
        <f>ROUND($O$42*O268,2)</f>
        <v>0.24</v>
      </c>
      <c r="P270" s="41">
        <f>ROUND($P$42*P268,2)</f>
        <v>0.32</v>
      </c>
      <c r="Q270" s="41">
        <f>ROUND($Q$42*Q268,2)</f>
        <v>0.45</v>
      </c>
      <c r="R270" s="41">
        <f>ROUND($R$42*R268,2)</f>
        <v>0.63</v>
      </c>
      <c r="S270" s="41">
        <f>ROUND($S$42*S268,2)</f>
        <v>0.88</v>
      </c>
      <c r="T270" s="41">
        <f>ROUND($T$42*T268,2)</f>
        <v>1.08</v>
      </c>
      <c r="U270" s="41">
        <f>ROUND($U$42*U268,2)</f>
        <v>1.08</v>
      </c>
      <c r="V270" s="41">
        <f>ROUND($V$42*V268,2)</f>
        <v>1.08</v>
      </c>
      <c r="W270" s="41">
        <f>ROUND($W$42*W268,2)</f>
        <v>0.77</v>
      </c>
      <c r="X270" s="41">
        <f>ROUND($X$42*X268,2)</f>
        <v>0.6</v>
      </c>
      <c r="Y270" s="41">
        <f>ROUND($Y$42*Y268,2)</f>
        <v>0.36</v>
      </c>
    </row>
    <row r="271" spans="4:25" ht="17.25" customHeight="1" x14ac:dyDescent="0.25">
      <c r="D271" s="32" t="s">
        <v>26</v>
      </c>
      <c r="E271" s="32" t="s">
        <v>213</v>
      </c>
      <c r="F271" s="33" t="s">
        <v>193</v>
      </c>
      <c r="G271" s="34" t="s">
        <v>192</v>
      </c>
      <c r="H271" s="32">
        <v>1590</v>
      </c>
      <c r="I271" s="35" t="s">
        <v>129</v>
      </c>
      <c r="J271" s="35" t="s">
        <v>35</v>
      </c>
      <c r="K271" s="36">
        <f t="shared" si="136"/>
        <v>0.35251666666666664</v>
      </c>
      <c r="L271" s="35" t="s">
        <v>38</v>
      </c>
      <c r="M271" s="37">
        <v>4.5</v>
      </c>
      <c r="N271" s="40">
        <f>N268-SUM(N269:N270)</f>
        <v>0.67569999999999997</v>
      </c>
      <c r="O271" s="41">
        <f t="shared" ref="O271" si="182">O268-SUM(O269:O270)</f>
        <v>0.55600000000000005</v>
      </c>
      <c r="P271" s="41">
        <f t="shared" ref="P271:Y271" si="183">P268-SUM(P269:P270)</f>
        <v>0.47600000000000003</v>
      </c>
      <c r="Q271" s="41">
        <f t="shared" si="183"/>
        <v>0.44550000000000001</v>
      </c>
      <c r="R271" s="41">
        <f t="shared" si="183"/>
        <v>0.26550000000000007</v>
      </c>
      <c r="S271" s="41">
        <f t="shared" si="183"/>
        <v>0.21450000000000014</v>
      </c>
      <c r="T271" s="41">
        <f t="shared" si="183"/>
        <v>0.11399999999999988</v>
      </c>
      <c r="U271" s="41">
        <f t="shared" si="183"/>
        <v>0.11399999999999988</v>
      </c>
      <c r="V271" s="41">
        <f t="shared" si="183"/>
        <v>0.11399999999999988</v>
      </c>
      <c r="W271" s="41">
        <f t="shared" si="183"/>
        <v>0.32450000000000012</v>
      </c>
      <c r="X271" s="41">
        <f t="shared" si="183"/>
        <v>0.39500000000000002</v>
      </c>
      <c r="Y271" s="41">
        <f t="shared" si="183"/>
        <v>0.53550000000000009</v>
      </c>
    </row>
    <row r="272" spans="4:25" ht="17.25" customHeight="1" x14ac:dyDescent="0.25">
      <c r="D272" s="23" t="s">
        <v>26</v>
      </c>
      <c r="E272" s="23" t="s">
        <v>213</v>
      </c>
      <c r="F272" s="24" t="s">
        <v>194</v>
      </c>
      <c r="G272" s="25" t="s">
        <v>195</v>
      </c>
      <c r="H272" s="23">
        <v>1700</v>
      </c>
      <c r="I272" s="26" t="s">
        <v>134</v>
      </c>
      <c r="J272" s="26" t="s">
        <v>34</v>
      </c>
      <c r="K272" s="27">
        <f t="shared" si="136"/>
        <v>0.25</v>
      </c>
      <c r="L272" s="28" t="s">
        <v>28</v>
      </c>
      <c r="M272" s="29" t="s">
        <v>28</v>
      </c>
      <c r="N272" s="30">
        <v>0.25</v>
      </c>
      <c r="O272" s="31">
        <v>0.25</v>
      </c>
      <c r="P272" s="31">
        <v>0.25</v>
      </c>
      <c r="Q272" s="31">
        <v>0.25</v>
      </c>
      <c r="R272" s="31">
        <v>0.25</v>
      </c>
      <c r="S272" s="31">
        <v>0.25</v>
      </c>
      <c r="T272" s="31">
        <v>0.25</v>
      </c>
      <c r="U272" s="31">
        <v>0.25</v>
      </c>
      <c r="V272" s="31">
        <v>0.25</v>
      </c>
      <c r="W272" s="31">
        <v>0.25</v>
      </c>
      <c r="X272" s="31">
        <v>0.25</v>
      </c>
      <c r="Y272" s="31">
        <v>0.25</v>
      </c>
    </row>
    <row r="273" spans="4:25" ht="17.25" customHeight="1" x14ac:dyDescent="0.25">
      <c r="D273" s="32" t="s">
        <v>26</v>
      </c>
      <c r="E273" s="32" t="s">
        <v>213</v>
      </c>
      <c r="F273" s="33" t="s">
        <v>194</v>
      </c>
      <c r="G273" s="34" t="s">
        <v>195</v>
      </c>
      <c r="H273" s="32">
        <v>1700</v>
      </c>
      <c r="I273" s="35" t="s">
        <v>134</v>
      </c>
      <c r="J273" s="35" t="s">
        <v>35</v>
      </c>
      <c r="K273" s="36">
        <f t="shared" si="136"/>
        <v>0.25</v>
      </c>
      <c r="L273" s="85" t="s">
        <v>54</v>
      </c>
      <c r="M273" s="37">
        <v>2.5</v>
      </c>
      <c r="N273" s="146">
        <f>N272</f>
        <v>0.25</v>
      </c>
      <c r="O273" s="147">
        <f t="shared" ref="O273:Y273" si="184">O272</f>
        <v>0.25</v>
      </c>
      <c r="P273" s="147">
        <f t="shared" si="184"/>
        <v>0.25</v>
      </c>
      <c r="Q273" s="147">
        <f t="shared" si="184"/>
        <v>0.25</v>
      </c>
      <c r="R273" s="147">
        <f t="shared" si="184"/>
        <v>0.25</v>
      </c>
      <c r="S273" s="147">
        <f t="shared" si="184"/>
        <v>0.25</v>
      </c>
      <c r="T273" s="147">
        <f t="shared" si="184"/>
        <v>0.25</v>
      </c>
      <c r="U273" s="147">
        <f t="shared" si="184"/>
        <v>0.25</v>
      </c>
      <c r="V273" s="147">
        <f t="shared" si="184"/>
        <v>0.25</v>
      </c>
      <c r="W273" s="147">
        <f t="shared" si="184"/>
        <v>0.25</v>
      </c>
      <c r="X273" s="147">
        <f t="shared" si="184"/>
        <v>0.25</v>
      </c>
      <c r="Y273" s="147">
        <f t="shared" si="184"/>
        <v>0.25</v>
      </c>
    </row>
    <row r="274" spans="4:25" ht="17.25" customHeight="1" x14ac:dyDescent="0.25">
      <c r="D274" s="32" t="s">
        <v>26</v>
      </c>
      <c r="E274" s="32" t="s">
        <v>213</v>
      </c>
      <c r="F274" s="33" t="s">
        <v>194</v>
      </c>
      <c r="G274" s="34" t="s">
        <v>195</v>
      </c>
      <c r="H274" s="32">
        <v>1700</v>
      </c>
      <c r="I274" s="35" t="s">
        <v>134</v>
      </c>
      <c r="J274" s="35" t="s">
        <v>35</v>
      </c>
      <c r="K274" s="36">
        <f>IFERROR(AVERAGE(N274:Y274),"n/a")</f>
        <v>6.0000000000000019E-2</v>
      </c>
      <c r="L274" s="35" t="s">
        <v>55</v>
      </c>
      <c r="M274" s="37">
        <f>ROUND(0.5%*230,1)</f>
        <v>1.2</v>
      </c>
      <c r="N274" s="146">
        <f>N275</f>
        <v>0.06</v>
      </c>
      <c r="O274" s="147">
        <f t="shared" ref="O274:Y274" si="185">O275</f>
        <v>0.06</v>
      </c>
      <c r="P274" s="147">
        <f t="shared" si="185"/>
        <v>0.06</v>
      </c>
      <c r="Q274" s="147">
        <f t="shared" si="185"/>
        <v>0.06</v>
      </c>
      <c r="R274" s="147">
        <f t="shared" si="185"/>
        <v>0.06</v>
      </c>
      <c r="S274" s="147">
        <f t="shared" si="185"/>
        <v>0.06</v>
      </c>
      <c r="T274" s="147">
        <f t="shared" si="185"/>
        <v>0.06</v>
      </c>
      <c r="U274" s="147">
        <f t="shared" si="185"/>
        <v>0.06</v>
      </c>
      <c r="V274" s="147">
        <f t="shared" si="185"/>
        <v>0.06</v>
      </c>
      <c r="W274" s="147">
        <f t="shared" si="185"/>
        <v>0.06</v>
      </c>
      <c r="X274" s="147">
        <f t="shared" si="185"/>
        <v>0.06</v>
      </c>
      <c r="Y274" s="147">
        <f t="shared" si="185"/>
        <v>0.06</v>
      </c>
    </row>
    <row r="275" spans="4:25" ht="17.25" customHeight="1" x14ac:dyDescent="0.25">
      <c r="D275" s="32" t="s">
        <v>26</v>
      </c>
      <c r="E275" s="32" t="s">
        <v>213</v>
      </c>
      <c r="F275" s="33" t="s">
        <v>194</v>
      </c>
      <c r="G275" s="34" t="s">
        <v>195</v>
      </c>
      <c r="H275" s="32">
        <v>1700</v>
      </c>
      <c r="I275" s="35" t="s">
        <v>134</v>
      </c>
      <c r="J275" s="35" t="s">
        <v>35</v>
      </c>
      <c r="K275" s="36">
        <f>IFERROR(AVERAGE(N275:Y275),"n/a")</f>
        <v>6.0000000000000019E-2</v>
      </c>
      <c r="L275" s="35" t="s">
        <v>51</v>
      </c>
      <c r="M275" s="37">
        <v>1.5</v>
      </c>
      <c r="N275" s="146">
        <f>ROUND(25%*N272,2)</f>
        <v>0.06</v>
      </c>
      <c r="O275" s="147">
        <f t="shared" ref="O275:Y275" si="186">ROUND(25%*O272,2)</f>
        <v>0.06</v>
      </c>
      <c r="P275" s="147">
        <f t="shared" si="186"/>
        <v>0.06</v>
      </c>
      <c r="Q275" s="147">
        <f t="shared" si="186"/>
        <v>0.06</v>
      </c>
      <c r="R275" s="147">
        <f t="shared" si="186"/>
        <v>0.06</v>
      </c>
      <c r="S275" s="147">
        <f t="shared" si="186"/>
        <v>0.06</v>
      </c>
      <c r="T275" s="147">
        <f t="shared" si="186"/>
        <v>0.06</v>
      </c>
      <c r="U275" s="147">
        <f t="shared" si="186"/>
        <v>0.06</v>
      </c>
      <c r="V275" s="147">
        <f t="shared" si="186"/>
        <v>0.06</v>
      </c>
      <c r="W275" s="147">
        <f t="shared" si="186"/>
        <v>0.06</v>
      </c>
      <c r="X275" s="147">
        <f t="shared" si="186"/>
        <v>0.06</v>
      </c>
      <c r="Y275" s="147">
        <f t="shared" si="186"/>
        <v>0.06</v>
      </c>
    </row>
    <row r="276" spans="4:25" ht="17.25" customHeight="1" x14ac:dyDescent="0.25">
      <c r="D276" s="32" t="s">
        <v>26</v>
      </c>
      <c r="E276" s="32" t="s">
        <v>213</v>
      </c>
      <c r="F276" s="33" t="s">
        <v>194</v>
      </c>
      <c r="G276" s="34" t="s">
        <v>195</v>
      </c>
      <c r="H276" s="32">
        <v>1700</v>
      </c>
      <c r="I276" s="35" t="s">
        <v>134</v>
      </c>
      <c r="J276" s="35" t="s">
        <v>35</v>
      </c>
      <c r="K276" s="36">
        <f t="shared" si="136"/>
        <v>0</v>
      </c>
      <c r="L276" s="35" t="s">
        <v>135</v>
      </c>
      <c r="M276" s="37">
        <v>0.9</v>
      </c>
      <c r="N276" s="148">
        <v>0</v>
      </c>
      <c r="O276" s="149">
        <v>0</v>
      </c>
      <c r="P276" s="149">
        <v>0</v>
      </c>
      <c r="Q276" s="149">
        <v>0</v>
      </c>
      <c r="R276" s="149">
        <v>0</v>
      </c>
      <c r="S276" s="149">
        <v>0</v>
      </c>
      <c r="T276" s="149">
        <v>0</v>
      </c>
      <c r="U276" s="149">
        <v>0</v>
      </c>
      <c r="V276" s="149">
        <v>0</v>
      </c>
      <c r="W276" s="149">
        <v>0</v>
      </c>
      <c r="X276" s="149">
        <v>0</v>
      </c>
      <c r="Y276" s="149">
        <v>0</v>
      </c>
    </row>
    <row r="277" spans="4:25" ht="17.25" customHeight="1" x14ac:dyDescent="0.25">
      <c r="D277" s="32" t="s">
        <v>26</v>
      </c>
      <c r="E277" s="32" t="s">
        <v>213</v>
      </c>
      <c r="F277" s="33" t="s">
        <v>194</v>
      </c>
      <c r="G277" s="34" t="s">
        <v>195</v>
      </c>
      <c r="H277" s="32">
        <v>1700</v>
      </c>
      <c r="I277" s="35" t="s">
        <v>134</v>
      </c>
      <c r="J277" s="35" t="s">
        <v>35</v>
      </c>
      <c r="K277" s="36">
        <f t="shared" si="136"/>
        <v>0</v>
      </c>
      <c r="L277" s="35" t="s">
        <v>136</v>
      </c>
      <c r="M277" s="37">
        <v>0.11</v>
      </c>
      <c r="N277" s="148">
        <f>ROUND($N$74/$N$72*N272*60%,2)</f>
        <v>0</v>
      </c>
      <c r="O277" s="149">
        <f>ROUND($O$74/$O$72*O272*60%,2)</f>
        <v>0</v>
      </c>
      <c r="P277" s="149">
        <f>ROUND($P$74/$P$72*P272*60%,2)</f>
        <v>0</v>
      </c>
      <c r="Q277" s="149">
        <f>ROUND($Q$74/$Q$72*Q272*60%,2)</f>
        <v>0</v>
      </c>
      <c r="R277" s="149">
        <f>ROUND($R$74/$R$72*R272*60%,2)</f>
        <v>0</v>
      </c>
      <c r="S277" s="149">
        <f>ROUND($S$74/$S$72*S272*60%,2)</f>
        <v>0</v>
      </c>
      <c r="T277" s="149">
        <f>ROUND($T$74/$T$72*T272*60%,2)</f>
        <v>0</v>
      </c>
      <c r="U277" s="149">
        <f>ROUND($U$74/$U$72*U272*60%,2)</f>
        <v>0</v>
      </c>
      <c r="V277" s="149">
        <f>ROUND($V$74/$V$72*V272*60%,2)</f>
        <v>0</v>
      </c>
      <c r="W277" s="149">
        <f>ROUND($W$74/$W$72*W272*60%,2)</f>
        <v>0</v>
      </c>
      <c r="X277" s="149">
        <f>ROUND($X$74/$X$72*X272*60%,2)</f>
        <v>0</v>
      </c>
      <c r="Y277" s="149">
        <f>ROUND($Y$74/$Y$72*Y272*60%,2)</f>
        <v>0</v>
      </c>
    </row>
    <row r="278" spans="4:25" ht="17.25" customHeight="1" x14ac:dyDescent="0.25">
      <c r="D278" s="23" t="s">
        <v>26</v>
      </c>
      <c r="E278" s="23" t="s">
        <v>213</v>
      </c>
      <c r="F278" s="24" t="s">
        <v>196</v>
      </c>
      <c r="G278" s="25" t="s">
        <v>192</v>
      </c>
      <c r="H278" s="23">
        <f t="shared" ref="H278:H285" si="187">H257+365</f>
        <v>1645</v>
      </c>
      <c r="I278" s="26" t="s">
        <v>155</v>
      </c>
      <c r="J278" s="26" t="s">
        <v>34</v>
      </c>
      <c r="K278" s="27">
        <f t="shared" si="136"/>
        <v>7.5000000000000011E-2</v>
      </c>
      <c r="L278" s="28" t="s">
        <v>28</v>
      </c>
      <c r="M278" s="29" t="s">
        <v>28</v>
      </c>
      <c r="N278" s="30">
        <v>0.05</v>
      </c>
      <c r="O278" s="31">
        <v>0.05</v>
      </c>
      <c r="P278" s="31">
        <v>0.05</v>
      </c>
      <c r="Q278" s="31">
        <v>0.05</v>
      </c>
      <c r="R278" s="31">
        <v>0.06</v>
      </c>
      <c r="S278" s="31">
        <v>7.0000000000000007E-2</v>
      </c>
      <c r="T278" s="31">
        <v>0.11</v>
      </c>
      <c r="U278" s="31">
        <v>0.18</v>
      </c>
      <c r="V278" s="31">
        <v>0.11</v>
      </c>
      <c r="W278" s="31">
        <v>7.0000000000000007E-2</v>
      </c>
      <c r="X278" s="31">
        <v>0.05</v>
      </c>
      <c r="Y278" s="31">
        <v>0.05</v>
      </c>
    </row>
    <row r="279" spans="4:25" ht="17.25" customHeight="1" x14ac:dyDescent="0.25">
      <c r="D279" s="32" t="s">
        <v>26</v>
      </c>
      <c r="E279" s="32" t="s">
        <v>213</v>
      </c>
      <c r="F279" s="33" t="s">
        <v>196</v>
      </c>
      <c r="G279" s="34" t="s">
        <v>192</v>
      </c>
      <c r="H279" s="32">
        <f t="shared" si="187"/>
        <v>1645</v>
      </c>
      <c r="I279" s="35" t="s">
        <v>155</v>
      </c>
      <c r="J279" s="35" t="s">
        <v>35</v>
      </c>
      <c r="K279" s="36">
        <f t="shared" ref="K279:K285" si="188">IFERROR(AVERAGE(N279:Y279),"n/a")</f>
        <v>5.5833333333333346E-2</v>
      </c>
      <c r="L279" s="35" t="s">
        <v>156</v>
      </c>
      <c r="M279" s="37">
        <v>0.12</v>
      </c>
      <c r="N279" s="44">
        <f>ROUND(N278*0.7,2)</f>
        <v>0.04</v>
      </c>
      <c r="O279" s="39">
        <f t="shared" ref="O279:Y279" si="189">ROUND(O278*0.7,2)</f>
        <v>0.04</v>
      </c>
      <c r="P279" s="39">
        <f t="shared" si="189"/>
        <v>0.04</v>
      </c>
      <c r="Q279" s="39">
        <f t="shared" si="189"/>
        <v>0.04</v>
      </c>
      <c r="R279" s="39">
        <f t="shared" si="189"/>
        <v>0.04</v>
      </c>
      <c r="S279" s="39">
        <f t="shared" si="189"/>
        <v>0.05</v>
      </c>
      <c r="T279" s="39">
        <f t="shared" si="189"/>
        <v>0.08</v>
      </c>
      <c r="U279" s="39">
        <f t="shared" si="189"/>
        <v>0.13</v>
      </c>
      <c r="V279" s="39">
        <f t="shared" si="189"/>
        <v>0.08</v>
      </c>
      <c r="W279" s="39">
        <f t="shared" si="189"/>
        <v>0.05</v>
      </c>
      <c r="X279" s="39">
        <f t="shared" si="189"/>
        <v>0.04</v>
      </c>
      <c r="Y279" s="39">
        <f t="shared" si="189"/>
        <v>0.04</v>
      </c>
    </row>
    <row r="280" spans="4:25" ht="17.25" customHeight="1" x14ac:dyDescent="0.25">
      <c r="D280" s="32" t="s">
        <v>26</v>
      </c>
      <c r="E280" s="32" t="s">
        <v>213</v>
      </c>
      <c r="F280" s="33" t="s">
        <v>196</v>
      </c>
      <c r="G280" s="34" t="s">
        <v>192</v>
      </c>
      <c r="H280" s="32">
        <f t="shared" si="187"/>
        <v>1645</v>
      </c>
      <c r="I280" s="35" t="s">
        <v>155</v>
      </c>
      <c r="J280" s="35" t="s">
        <v>35</v>
      </c>
      <c r="K280" s="36">
        <f t="shared" si="188"/>
        <v>1.9166666666666669E-2</v>
      </c>
      <c r="L280" s="35" t="s">
        <v>157</v>
      </c>
      <c r="M280" s="37">
        <v>0.75</v>
      </c>
      <c r="N280" s="44">
        <f>N278-N279</f>
        <v>1.0000000000000002E-2</v>
      </c>
      <c r="O280" s="39">
        <f t="shared" ref="O280:Y280" si="190">O278-O279</f>
        <v>1.0000000000000002E-2</v>
      </c>
      <c r="P280" s="39">
        <f t="shared" si="190"/>
        <v>1.0000000000000002E-2</v>
      </c>
      <c r="Q280" s="39">
        <f t="shared" si="190"/>
        <v>1.0000000000000002E-2</v>
      </c>
      <c r="R280" s="39">
        <f t="shared" si="190"/>
        <v>1.9999999999999997E-2</v>
      </c>
      <c r="S280" s="39">
        <f t="shared" si="190"/>
        <v>2.0000000000000004E-2</v>
      </c>
      <c r="T280" s="39">
        <f t="shared" si="190"/>
        <v>0.03</v>
      </c>
      <c r="U280" s="39">
        <f t="shared" si="190"/>
        <v>4.9999999999999989E-2</v>
      </c>
      <c r="V280" s="39">
        <f t="shared" si="190"/>
        <v>0.03</v>
      </c>
      <c r="W280" s="39">
        <f t="shared" si="190"/>
        <v>2.0000000000000004E-2</v>
      </c>
      <c r="X280" s="39">
        <f t="shared" si="190"/>
        <v>1.0000000000000002E-2</v>
      </c>
      <c r="Y280" s="39">
        <f t="shared" si="190"/>
        <v>1.0000000000000002E-2</v>
      </c>
    </row>
    <row r="281" spans="4:25" ht="17.25" customHeight="1" x14ac:dyDescent="0.25">
      <c r="D281" s="32" t="s">
        <v>26</v>
      </c>
      <c r="E281" s="32" t="s">
        <v>213</v>
      </c>
      <c r="F281" s="33" t="s">
        <v>196</v>
      </c>
      <c r="G281" s="34" t="s">
        <v>192</v>
      </c>
      <c r="H281" s="32">
        <f t="shared" si="187"/>
        <v>1645</v>
      </c>
      <c r="I281" s="35" t="s">
        <v>155</v>
      </c>
      <c r="J281" s="35" t="s">
        <v>35</v>
      </c>
      <c r="K281" s="36">
        <f t="shared" si="188"/>
        <v>7.5000000000000011E-2</v>
      </c>
      <c r="L281" s="35" t="s">
        <v>55</v>
      </c>
      <c r="M281" s="37">
        <f>ROUND(30%*15,1)</f>
        <v>4.5</v>
      </c>
      <c r="N281" s="44">
        <f>SUM(N279:N280)</f>
        <v>0.05</v>
      </c>
      <c r="O281" s="39">
        <f t="shared" ref="O281:Y281" si="191">SUM(O279:O280)</f>
        <v>0.05</v>
      </c>
      <c r="P281" s="39">
        <f t="shared" si="191"/>
        <v>0.05</v>
      </c>
      <c r="Q281" s="39">
        <f t="shared" si="191"/>
        <v>0.05</v>
      </c>
      <c r="R281" s="39">
        <f t="shared" si="191"/>
        <v>0.06</v>
      </c>
      <c r="S281" s="39">
        <f t="shared" si="191"/>
        <v>7.0000000000000007E-2</v>
      </c>
      <c r="T281" s="39">
        <f t="shared" si="191"/>
        <v>0.11</v>
      </c>
      <c r="U281" s="39">
        <f t="shared" si="191"/>
        <v>0.18</v>
      </c>
      <c r="V281" s="39">
        <f t="shared" si="191"/>
        <v>0.11</v>
      </c>
      <c r="W281" s="39">
        <f t="shared" si="191"/>
        <v>7.0000000000000007E-2</v>
      </c>
      <c r="X281" s="39">
        <f t="shared" si="191"/>
        <v>0.05</v>
      </c>
      <c r="Y281" s="39">
        <f t="shared" si="191"/>
        <v>0.05</v>
      </c>
    </row>
    <row r="282" spans="4:25" ht="17.25" customHeight="1" x14ac:dyDescent="0.25">
      <c r="D282" s="23" t="s">
        <v>26</v>
      </c>
      <c r="E282" s="23" t="s">
        <v>213</v>
      </c>
      <c r="F282" s="24" t="s">
        <v>196</v>
      </c>
      <c r="G282" s="25" t="s">
        <v>192</v>
      </c>
      <c r="H282" s="23">
        <f t="shared" si="187"/>
        <v>1645</v>
      </c>
      <c r="I282" s="26" t="s">
        <v>158</v>
      </c>
      <c r="J282" s="26" t="s">
        <v>34</v>
      </c>
      <c r="K282" s="27">
        <f t="shared" si="188"/>
        <v>7.5000000000000011E-2</v>
      </c>
      <c r="L282" s="28" t="s">
        <v>28</v>
      </c>
      <c r="M282" s="29" t="s">
        <v>28</v>
      </c>
      <c r="N282" s="30">
        <v>0.05</v>
      </c>
      <c r="O282" s="31">
        <v>0.05</v>
      </c>
      <c r="P282" s="31">
        <v>0.05</v>
      </c>
      <c r="Q282" s="31">
        <v>0.05</v>
      </c>
      <c r="R282" s="31">
        <v>0.06</v>
      </c>
      <c r="S282" s="31">
        <v>7.0000000000000007E-2</v>
      </c>
      <c r="T282" s="31">
        <v>0.11</v>
      </c>
      <c r="U282" s="31">
        <v>0.18</v>
      </c>
      <c r="V282" s="31">
        <v>0.11</v>
      </c>
      <c r="W282" s="31">
        <v>7.0000000000000007E-2</v>
      </c>
      <c r="X282" s="31">
        <v>0.05</v>
      </c>
      <c r="Y282" s="31">
        <v>0.05</v>
      </c>
    </row>
    <row r="283" spans="4:25" ht="17.25" customHeight="1" x14ac:dyDescent="0.25">
      <c r="D283" s="32" t="s">
        <v>26</v>
      </c>
      <c r="E283" s="32" t="s">
        <v>213</v>
      </c>
      <c r="F283" s="33" t="s">
        <v>196</v>
      </c>
      <c r="G283" s="34" t="s">
        <v>192</v>
      </c>
      <c r="H283" s="32">
        <f t="shared" si="187"/>
        <v>1645</v>
      </c>
      <c r="I283" s="35" t="s">
        <v>158</v>
      </c>
      <c r="J283" s="35" t="s">
        <v>35</v>
      </c>
      <c r="K283" s="36">
        <f t="shared" si="188"/>
        <v>5.5833333333333346E-2</v>
      </c>
      <c r="L283" s="35" t="s">
        <v>156</v>
      </c>
      <c r="M283" s="37">
        <v>0.12</v>
      </c>
      <c r="N283" s="44">
        <f>ROUND(N282*0.7,2)</f>
        <v>0.04</v>
      </c>
      <c r="O283" s="39">
        <f t="shared" ref="O283:Y283" si="192">ROUND(O282*0.7,2)</f>
        <v>0.04</v>
      </c>
      <c r="P283" s="39">
        <f t="shared" si="192"/>
        <v>0.04</v>
      </c>
      <c r="Q283" s="39">
        <f t="shared" si="192"/>
        <v>0.04</v>
      </c>
      <c r="R283" s="39">
        <f t="shared" si="192"/>
        <v>0.04</v>
      </c>
      <c r="S283" s="39">
        <f t="shared" si="192"/>
        <v>0.05</v>
      </c>
      <c r="T283" s="39">
        <f t="shared" si="192"/>
        <v>0.08</v>
      </c>
      <c r="U283" s="39">
        <f t="shared" si="192"/>
        <v>0.13</v>
      </c>
      <c r="V283" s="39">
        <f t="shared" si="192"/>
        <v>0.08</v>
      </c>
      <c r="W283" s="39">
        <f t="shared" si="192"/>
        <v>0.05</v>
      </c>
      <c r="X283" s="39">
        <f t="shared" si="192"/>
        <v>0.04</v>
      </c>
      <c r="Y283" s="39">
        <f t="shared" si="192"/>
        <v>0.04</v>
      </c>
    </row>
    <row r="284" spans="4:25" ht="17.25" customHeight="1" x14ac:dyDescent="0.25">
      <c r="D284" s="32" t="s">
        <v>26</v>
      </c>
      <c r="E284" s="32" t="s">
        <v>213</v>
      </c>
      <c r="F284" s="33" t="s">
        <v>196</v>
      </c>
      <c r="G284" s="34" t="s">
        <v>192</v>
      </c>
      <c r="H284" s="32">
        <f t="shared" si="187"/>
        <v>1645</v>
      </c>
      <c r="I284" s="35" t="s">
        <v>158</v>
      </c>
      <c r="J284" s="35" t="s">
        <v>35</v>
      </c>
      <c r="K284" s="36">
        <f t="shared" si="188"/>
        <v>1.9166666666666669E-2</v>
      </c>
      <c r="L284" s="35" t="s">
        <v>157</v>
      </c>
      <c r="M284" s="37">
        <v>0.75</v>
      </c>
      <c r="N284" s="44">
        <f>N282-N283</f>
        <v>1.0000000000000002E-2</v>
      </c>
      <c r="O284" s="39">
        <f t="shared" ref="O284:Y284" si="193">O282-O283</f>
        <v>1.0000000000000002E-2</v>
      </c>
      <c r="P284" s="39">
        <f t="shared" si="193"/>
        <v>1.0000000000000002E-2</v>
      </c>
      <c r="Q284" s="39">
        <f t="shared" si="193"/>
        <v>1.0000000000000002E-2</v>
      </c>
      <c r="R284" s="39">
        <f t="shared" si="193"/>
        <v>1.9999999999999997E-2</v>
      </c>
      <c r="S284" s="39">
        <f t="shared" si="193"/>
        <v>2.0000000000000004E-2</v>
      </c>
      <c r="T284" s="39">
        <f t="shared" si="193"/>
        <v>0.03</v>
      </c>
      <c r="U284" s="39">
        <f t="shared" si="193"/>
        <v>4.9999999999999989E-2</v>
      </c>
      <c r="V284" s="39">
        <f t="shared" si="193"/>
        <v>0.03</v>
      </c>
      <c r="W284" s="39">
        <f t="shared" si="193"/>
        <v>2.0000000000000004E-2</v>
      </c>
      <c r="X284" s="39">
        <f t="shared" si="193"/>
        <v>1.0000000000000002E-2</v>
      </c>
      <c r="Y284" s="39">
        <f t="shared" si="193"/>
        <v>1.0000000000000002E-2</v>
      </c>
    </row>
    <row r="285" spans="4:25" ht="17.25" customHeight="1" x14ac:dyDescent="0.25">
      <c r="D285" s="32" t="s">
        <v>26</v>
      </c>
      <c r="E285" s="32" t="s">
        <v>213</v>
      </c>
      <c r="F285" s="33" t="s">
        <v>196</v>
      </c>
      <c r="G285" s="34" t="s">
        <v>192</v>
      </c>
      <c r="H285" s="32">
        <f t="shared" si="187"/>
        <v>1645</v>
      </c>
      <c r="I285" s="35" t="s">
        <v>158</v>
      </c>
      <c r="J285" s="35" t="s">
        <v>35</v>
      </c>
      <c r="K285" s="36">
        <f t="shared" si="188"/>
        <v>7.5000000000000011E-2</v>
      </c>
      <c r="L285" s="35" t="s">
        <v>55</v>
      </c>
      <c r="M285" s="37">
        <f>ROUND(10%*30,1)</f>
        <v>3</v>
      </c>
      <c r="N285" s="44">
        <f>SUM(N283:N284)</f>
        <v>0.05</v>
      </c>
      <c r="O285" s="39">
        <f t="shared" ref="O285:Y285" si="194">SUM(O283:O284)</f>
        <v>0.05</v>
      </c>
      <c r="P285" s="39">
        <f t="shared" si="194"/>
        <v>0.05</v>
      </c>
      <c r="Q285" s="39">
        <f t="shared" si="194"/>
        <v>0.05</v>
      </c>
      <c r="R285" s="39">
        <f t="shared" si="194"/>
        <v>0.06</v>
      </c>
      <c r="S285" s="39">
        <f t="shared" si="194"/>
        <v>7.0000000000000007E-2</v>
      </c>
      <c r="T285" s="39">
        <f t="shared" si="194"/>
        <v>0.11</v>
      </c>
      <c r="U285" s="39">
        <f t="shared" si="194"/>
        <v>0.18</v>
      </c>
      <c r="V285" s="39">
        <f t="shared" si="194"/>
        <v>0.11</v>
      </c>
      <c r="W285" s="39">
        <f t="shared" si="194"/>
        <v>7.0000000000000007E-2</v>
      </c>
      <c r="X285" s="39">
        <f t="shared" si="194"/>
        <v>0.05</v>
      </c>
      <c r="Y285" s="39">
        <f t="shared" si="194"/>
        <v>0.05</v>
      </c>
    </row>
    <row r="286" spans="4:25" ht="17.25" customHeight="1" x14ac:dyDescent="0.25">
      <c r="D286" s="102" t="s">
        <v>26</v>
      </c>
      <c r="E286" s="102" t="s">
        <v>213</v>
      </c>
      <c r="F286" s="103" t="s">
        <v>28</v>
      </c>
      <c r="G286" s="104" t="s">
        <v>197</v>
      </c>
      <c r="H286" s="102" t="s">
        <v>28</v>
      </c>
      <c r="I286" s="105" t="s">
        <v>28</v>
      </c>
      <c r="J286" s="105" t="s">
        <v>28</v>
      </c>
      <c r="K286" s="106" t="str">
        <f>IFERROR(AVERAGE(N286:Y286),"n/a")</f>
        <v>n/a</v>
      </c>
      <c r="L286" s="105" t="s">
        <v>28</v>
      </c>
      <c r="M286" s="107" t="s">
        <v>28</v>
      </c>
      <c r="N286" s="108" t="s">
        <v>28</v>
      </c>
      <c r="O286" s="106" t="s">
        <v>28</v>
      </c>
      <c r="P286" s="106" t="s">
        <v>28</v>
      </c>
      <c r="Q286" s="106" t="s">
        <v>28</v>
      </c>
      <c r="R286" s="106" t="s">
        <v>28</v>
      </c>
      <c r="S286" s="106" t="s">
        <v>28</v>
      </c>
      <c r="T286" s="106" t="s">
        <v>28</v>
      </c>
      <c r="U286" s="106" t="s">
        <v>28</v>
      </c>
      <c r="V286" s="106" t="s">
        <v>28</v>
      </c>
      <c r="W286" s="106" t="s">
        <v>28</v>
      </c>
      <c r="X286" s="106" t="s">
        <v>28</v>
      </c>
      <c r="Y286" s="106" t="s">
        <v>28</v>
      </c>
    </row>
    <row r="287" spans="4:25" ht="17.25" customHeight="1" x14ac:dyDescent="0.25">
      <c r="D287" s="23" t="s">
        <v>26</v>
      </c>
      <c r="E287" s="23" t="s">
        <v>213</v>
      </c>
      <c r="F287" s="24" t="s">
        <v>198</v>
      </c>
      <c r="G287" s="25" t="s">
        <v>195</v>
      </c>
      <c r="H287" s="23">
        <v>1980</v>
      </c>
      <c r="I287" s="26" t="s">
        <v>147</v>
      </c>
      <c r="J287" s="26" t="s">
        <v>34</v>
      </c>
      <c r="K287" s="27">
        <f t="shared" ref="K287:K313" si="195">IFERROR(AVERAGE(N287:Y287),"n/a")</f>
        <v>1</v>
      </c>
      <c r="L287" s="28" t="s">
        <v>28</v>
      </c>
      <c r="M287" s="29" t="s">
        <v>28</v>
      </c>
      <c r="N287" s="30">
        <v>1</v>
      </c>
      <c r="O287" s="31">
        <v>1</v>
      </c>
      <c r="P287" s="31">
        <v>1</v>
      </c>
      <c r="Q287" s="31">
        <v>1</v>
      </c>
      <c r="R287" s="31">
        <v>1</v>
      </c>
      <c r="S287" s="31">
        <v>1</v>
      </c>
      <c r="T287" s="31">
        <v>1</v>
      </c>
      <c r="U287" s="31">
        <v>1</v>
      </c>
      <c r="V287" s="31">
        <v>1</v>
      </c>
      <c r="W287" s="31">
        <v>1</v>
      </c>
      <c r="X287" s="31">
        <v>1</v>
      </c>
      <c r="Y287" s="31">
        <v>1</v>
      </c>
    </row>
    <row r="288" spans="4:25" ht="17.25" customHeight="1" x14ac:dyDescent="0.25">
      <c r="D288" s="23" t="s">
        <v>26</v>
      </c>
      <c r="E288" s="23" t="s">
        <v>213</v>
      </c>
      <c r="F288" s="24" t="s">
        <v>199</v>
      </c>
      <c r="G288" s="25" t="s">
        <v>195</v>
      </c>
      <c r="H288" s="23">
        <v>2010</v>
      </c>
      <c r="I288" s="26" t="s">
        <v>129</v>
      </c>
      <c r="J288" s="26" t="s">
        <v>34</v>
      </c>
      <c r="K288" s="27">
        <f t="shared" si="195"/>
        <v>0.99583333333333324</v>
      </c>
      <c r="L288" s="28" t="s">
        <v>28</v>
      </c>
      <c r="M288" s="29" t="s">
        <v>28</v>
      </c>
      <c r="N288" s="30">
        <v>0.85</v>
      </c>
      <c r="O288" s="31">
        <v>0.8</v>
      </c>
      <c r="P288" s="31">
        <v>0.8</v>
      </c>
      <c r="Q288" s="31">
        <v>0.9</v>
      </c>
      <c r="R288" s="31">
        <v>0.9</v>
      </c>
      <c r="S288" s="31">
        <v>1.1000000000000001</v>
      </c>
      <c r="T288" s="31">
        <v>1.2</v>
      </c>
      <c r="U288" s="31">
        <v>1.2</v>
      </c>
      <c r="V288" s="31">
        <v>1.2</v>
      </c>
      <c r="W288" s="31">
        <v>1.1000000000000001</v>
      </c>
      <c r="X288" s="31">
        <v>1</v>
      </c>
      <c r="Y288" s="31">
        <v>0.9</v>
      </c>
    </row>
    <row r="289" spans="4:25" ht="17.25" customHeight="1" x14ac:dyDescent="0.25">
      <c r="D289" s="32" t="s">
        <v>26</v>
      </c>
      <c r="E289" s="32" t="s">
        <v>213</v>
      </c>
      <c r="F289" s="33" t="s">
        <v>199</v>
      </c>
      <c r="G289" s="34" t="s">
        <v>195</v>
      </c>
      <c r="H289" s="32">
        <v>2010</v>
      </c>
      <c r="I289" s="35" t="s">
        <v>129</v>
      </c>
      <c r="J289" s="35" t="s">
        <v>35</v>
      </c>
      <c r="K289" s="36">
        <f t="shared" si="195"/>
        <v>4.9833333333333318E-3</v>
      </c>
      <c r="L289" s="35" t="s">
        <v>36</v>
      </c>
      <c r="M289" s="37">
        <f>10*(5*6)/10^3</f>
        <v>0.3</v>
      </c>
      <c r="N289" s="38">
        <f>ROUND(0.5%*N288,4)</f>
        <v>4.3E-3</v>
      </c>
      <c r="O289" s="39">
        <f t="shared" ref="O289:Y289" si="196">ROUND(0.5%*O288,4)</f>
        <v>4.0000000000000001E-3</v>
      </c>
      <c r="P289" s="39">
        <f t="shared" si="196"/>
        <v>4.0000000000000001E-3</v>
      </c>
      <c r="Q289" s="39">
        <f t="shared" si="196"/>
        <v>4.4999999999999997E-3</v>
      </c>
      <c r="R289" s="39">
        <f t="shared" si="196"/>
        <v>4.4999999999999997E-3</v>
      </c>
      <c r="S289" s="39">
        <f t="shared" si="196"/>
        <v>5.4999999999999997E-3</v>
      </c>
      <c r="T289" s="39">
        <f t="shared" si="196"/>
        <v>6.0000000000000001E-3</v>
      </c>
      <c r="U289" s="39">
        <f t="shared" si="196"/>
        <v>6.0000000000000001E-3</v>
      </c>
      <c r="V289" s="39">
        <f t="shared" si="196"/>
        <v>6.0000000000000001E-3</v>
      </c>
      <c r="W289" s="39">
        <f t="shared" si="196"/>
        <v>5.4999999999999997E-3</v>
      </c>
      <c r="X289" s="39">
        <f t="shared" si="196"/>
        <v>5.0000000000000001E-3</v>
      </c>
      <c r="Y289" s="39">
        <f t="shared" si="196"/>
        <v>4.4999999999999997E-3</v>
      </c>
    </row>
    <row r="290" spans="4:25" ht="17.25" customHeight="1" x14ac:dyDescent="0.25">
      <c r="D290" s="32" t="s">
        <v>26</v>
      </c>
      <c r="E290" s="32" t="s">
        <v>213</v>
      </c>
      <c r="F290" s="33" t="s">
        <v>199</v>
      </c>
      <c r="G290" s="34" t="s">
        <v>195</v>
      </c>
      <c r="H290" s="32">
        <v>2010</v>
      </c>
      <c r="I290" s="35" t="s">
        <v>129</v>
      </c>
      <c r="J290" s="35" t="s">
        <v>35</v>
      </c>
      <c r="K290" s="36">
        <f t="shared" si="195"/>
        <v>0.63833333333333331</v>
      </c>
      <c r="L290" s="35" t="s">
        <v>37</v>
      </c>
      <c r="M290" s="37">
        <v>6</v>
      </c>
      <c r="N290" s="40">
        <f>ROUND($N$42*N288,2)</f>
        <v>0.17</v>
      </c>
      <c r="O290" s="41">
        <f>ROUND($O$42*O288,2)</f>
        <v>0.24</v>
      </c>
      <c r="P290" s="41">
        <f>ROUND($P$42*P288,2)</f>
        <v>0.32</v>
      </c>
      <c r="Q290" s="41">
        <f>ROUND($Q$42*Q288,2)</f>
        <v>0.45</v>
      </c>
      <c r="R290" s="41">
        <f>ROUND($R$42*R288,2)</f>
        <v>0.63</v>
      </c>
      <c r="S290" s="41">
        <f>ROUND($S$42*S288,2)</f>
        <v>0.88</v>
      </c>
      <c r="T290" s="41">
        <f>ROUND($T$42*T288,2)</f>
        <v>1.08</v>
      </c>
      <c r="U290" s="41">
        <f>ROUND($U$42*U288,2)</f>
        <v>1.08</v>
      </c>
      <c r="V290" s="41">
        <f>ROUND($V$42*V288,2)</f>
        <v>1.08</v>
      </c>
      <c r="W290" s="41">
        <f>ROUND($W$42*W288,2)</f>
        <v>0.77</v>
      </c>
      <c r="X290" s="41">
        <f>ROUND($X$42*X288,2)</f>
        <v>0.6</v>
      </c>
      <c r="Y290" s="41">
        <f>ROUND($Y$42*Y288,2)</f>
        <v>0.36</v>
      </c>
    </row>
    <row r="291" spans="4:25" ht="17.25" customHeight="1" x14ac:dyDescent="0.25">
      <c r="D291" s="32" t="s">
        <v>26</v>
      </c>
      <c r="E291" s="32" t="s">
        <v>213</v>
      </c>
      <c r="F291" s="33" t="s">
        <v>199</v>
      </c>
      <c r="G291" s="34" t="s">
        <v>195</v>
      </c>
      <c r="H291" s="32">
        <v>2010</v>
      </c>
      <c r="I291" s="35" t="s">
        <v>129</v>
      </c>
      <c r="J291" s="35" t="s">
        <v>35</v>
      </c>
      <c r="K291" s="36">
        <f t="shared" si="195"/>
        <v>0.35251666666666664</v>
      </c>
      <c r="L291" s="35" t="s">
        <v>38</v>
      </c>
      <c r="M291" s="37">
        <v>6</v>
      </c>
      <c r="N291" s="40">
        <f>N288-SUM(N289:N290)</f>
        <v>0.67569999999999997</v>
      </c>
      <c r="O291" s="41">
        <f t="shared" ref="O291" si="197">O288-SUM(O289:O290)</f>
        <v>0.55600000000000005</v>
      </c>
      <c r="P291" s="41">
        <f t="shared" ref="P291:Y291" si="198">P288-SUM(P289:P290)</f>
        <v>0.47600000000000003</v>
      </c>
      <c r="Q291" s="41">
        <f t="shared" si="198"/>
        <v>0.44550000000000001</v>
      </c>
      <c r="R291" s="41">
        <f t="shared" si="198"/>
        <v>0.26550000000000007</v>
      </c>
      <c r="S291" s="41">
        <f t="shared" si="198"/>
        <v>0.21450000000000014</v>
      </c>
      <c r="T291" s="41">
        <f t="shared" si="198"/>
        <v>0.11399999999999988</v>
      </c>
      <c r="U291" s="41">
        <f t="shared" si="198"/>
        <v>0.11399999999999988</v>
      </c>
      <c r="V291" s="41">
        <f t="shared" si="198"/>
        <v>0.11399999999999988</v>
      </c>
      <c r="W291" s="41">
        <f t="shared" si="198"/>
        <v>0.32450000000000012</v>
      </c>
      <c r="X291" s="41">
        <f t="shared" si="198"/>
        <v>0.39500000000000002</v>
      </c>
      <c r="Y291" s="41">
        <f t="shared" si="198"/>
        <v>0.53550000000000009</v>
      </c>
    </row>
    <row r="292" spans="4:25" ht="17.25" customHeight="1" x14ac:dyDescent="0.25">
      <c r="D292" s="23" t="s">
        <v>26</v>
      </c>
      <c r="E292" s="23" t="s">
        <v>213</v>
      </c>
      <c r="F292" s="24" t="s">
        <v>200</v>
      </c>
      <c r="G292" s="25" t="s">
        <v>195</v>
      </c>
      <c r="H292" s="23">
        <v>2010</v>
      </c>
      <c r="I292" s="26" t="s">
        <v>155</v>
      </c>
      <c r="J292" s="26" t="s">
        <v>34</v>
      </c>
      <c r="K292" s="27">
        <f t="shared" si="195"/>
        <v>7.5000000000000011E-2</v>
      </c>
      <c r="L292" s="28" t="s">
        <v>28</v>
      </c>
      <c r="M292" s="29" t="s">
        <v>28</v>
      </c>
      <c r="N292" s="30">
        <v>0.05</v>
      </c>
      <c r="O292" s="31">
        <v>0.05</v>
      </c>
      <c r="P292" s="31">
        <v>0.05</v>
      </c>
      <c r="Q292" s="31">
        <v>0.05</v>
      </c>
      <c r="R292" s="31">
        <v>0.06</v>
      </c>
      <c r="S292" s="31">
        <v>7.0000000000000007E-2</v>
      </c>
      <c r="T292" s="31">
        <v>0.11</v>
      </c>
      <c r="U292" s="31">
        <v>0.18</v>
      </c>
      <c r="V292" s="31">
        <v>0.11</v>
      </c>
      <c r="W292" s="31">
        <v>7.0000000000000007E-2</v>
      </c>
      <c r="X292" s="31">
        <v>0.05</v>
      </c>
      <c r="Y292" s="31">
        <v>0.05</v>
      </c>
    </row>
    <row r="293" spans="4:25" ht="17.25" customHeight="1" x14ac:dyDescent="0.25">
      <c r="D293" s="32" t="s">
        <v>26</v>
      </c>
      <c r="E293" s="32" t="s">
        <v>213</v>
      </c>
      <c r="F293" s="33" t="s">
        <v>200</v>
      </c>
      <c r="G293" s="34" t="s">
        <v>195</v>
      </c>
      <c r="H293" s="32">
        <v>2010</v>
      </c>
      <c r="I293" s="35" t="s">
        <v>155</v>
      </c>
      <c r="J293" s="35" t="s">
        <v>35</v>
      </c>
      <c r="K293" s="36">
        <f t="shared" si="195"/>
        <v>5.5833333333333346E-2</v>
      </c>
      <c r="L293" s="35" t="s">
        <v>156</v>
      </c>
      <c r="M293" s="37">
        <v>0.12</v>
      </c>
      <c r="N293" s="44">
        <f>ROUND(N292*0.7,2)</f>
        <v>0.04</v>
      </c>
      <c r="O293" s="39">
        <f t="shared" ref="O293:Y293" si="199">ROUND(O292*0.7,2)</f>
        <v>0.04</v>
      </c>
      <c r="P293" s="39">
        <f t="shared" si="199"/>
        <v>0.04</v>
      </c>
      <c r="Q293" s="39">
        <f t="shared" si="199"/>
        <v>0.04</v>
      </c>
      <c r="R293" s="39">
        <f t="shared" si="199"/>
        <v>0.04</v>
      </c>
      <c r="S293" s="39">
        <f t="shared" si="199"/>
        <v>0.05</v>
      </c>
      <c r="T293" s="39">
        <f t="shared" si="199"/>
        <v>0.08</v>
      </c>
      <c r="U293" s="39">
        <f t="shared" si="199"/>
        <v>0.13</v>
      </c>
      <c r="V293" s="39">
        <f t="shared" si="199"/>
        <v>0.08</v>
      </c>
      <c r="W293" s="39">
        <f t="shared" si="199"/>
        <v>0.05</v>
      </c>
      <c r="X293" s="39">
        <f t="shared" si="199"/>
        <v>0.04</v>
      </c>
      <c r="Y293" s="39">
        <f t="shared" si="199"/>
        <v>0.04</v>
      </c>
    </row>
    <row r="294" spans="4:25" ht="17.25" customHeight="1" x14ac:dyDescent="0.25">
      <c r="D294" s="32" t="s">
        <v>26</v>
      </c>
      <c r="E294" s="32" t="s">
        <v>213</v>
      </c>
      <c r="F294" s="33" t="s">
        <v>200</v>
      </c>
      <c r="G294" s="34" t="s">
        <v>195</v>
      </c>
      <c r="H294" s="32">
        <v>2010</v>
      </c>
      <c r="I294" s="35" t="s">
        <v>155</v>
      </c>
      <c r="J294" s="35" t="s">
        <v>35</v>
      </c>
      <c r="K294" s="36">
        <f t="shared" si="195"/>
        <v>1.9166666666666669E-2</v>
      </c>
      <c r="L294" s="35" t="s">
        <v>157</v>
      </c>
      <c r="M294" s="37">
        <v>0.75</v>
      </c>
      <c r="N294" s="44">
        <f>N292-N293</f>
        <v>1.0000000000000002E-2</v>
      </c>
      <c r="O294" s="39">
        <f t="shared" ref="O294:Y294" si="200">O292-O293</f>
        <v>1.0000000000000002E-2</v>
      </c>
      <c r="P294" s="39">
        <f t="shared" si="200"/>
        <v>1.0000000000000002E-2</v>
      </c>
      <c r="Q294" s="39">
        <f t="shared" si="200"/>
        <v>1.0000000000000002E-2</v>
      </c>
      <c r="R294" s="39">
        <f t="shared" si="200"/>
        <v>1.9999999999999997E-2</v>
      </c>
      <c r="S294" s="39">
        <f t="shared" si="200"/>
        <v>2.0000000000000004E-2</v>
      </c>
      <c r="T294" s="39">
        <f t="shared" si="200"/>
        <v>0.03</v>
      </c>
      <c r="U294" s="39">
        <f t="shared" si="200"/>
        <v>4.9999999999999989E-2</v>
      </c>
      <c r="V294" s="39">
        <f t="shared" si="200"/>
        <v>0.03</v>
      </c>
      <c r="W294" s="39">
        <f t="shared" si="200"/>
        <v>2.0000000000000004E-2</v>
      </c>
      <c r="X294" s="39">
        <f t="shared" si="200"/>
        <v>1.0000000000000002E-2</v>
      </c>
      <c r="Y294" s="39">
        <f t="shared" si="200"/>
        <v>1.0000000000000002E-2</v>
      </c>
    </row>
    <row r="295" spans="4:25" ht="17.25" customHeight="1" x14ac:dyDescent="0.25">
      <c r="D295" s="32" t="s">
        <v>26</v>
      </c>
      <c r="E295" s="32" t="s">
        <v>213</v>
      </c>
      <c r="F295" s="33" t="s">
        <v>200</v>
      </c>
      <c r="G295" s="34" t="s">
        <v>195</v>
      </c>
      <c r="H295" s="32">
        <v>2010</v>
      </c>
      <c r="I295" s="35" t="s">
        <v>155</v>
      </c>
      <c r="J295" s="35" t="s">
        <v>35</v>
      </c>
      <c r="K295" s="36">
        <f t="shared" si="195"/>
        <v>7.5000000000000011E-2</v>
      </c>
      <c r="L295" s="35" t="s">
        <v>55</v>
      </c>
      <c r="M295" s="37">
        <f>ROUND(30%*15,1)</f>
        <v>4.5</v>
      </c>
      <c r="N295" s="44">
        <f>SUM(N293:N294)</f>
        <v>0.05</v>
      </c>
      <c r="O295" s="39">
        <f t="shared" ref="O295:Y295" si="201">SUM(O293:O294)</f>
        <v>0.05</v>
      </c>
      <c r="P295" s="39">
        <f t="shared" si="201"/>
        <v>0.05</v>
      </c>
      <c r="Q295" s="39">
        <f t="shared" si="201"/>
        <v>0.05</v>
      </c>
      <c r="R295" s="39">
        <f t="shared" si="201"/>
        <v>0.06</v>
      </c>
      <c r="S295" s="39">
        <f t="shared" si="201"/>
        <v>7.0000000000000007E-2</v>
      </c>
      <c r="T295" s="39">
        <f t="shared" si="201"/>
        <v>0.11</v>
      </c>
      <c r="U295" s="39">
        <f t="shared" si="201"/>
        <v>0.18</v>
      </c>
      <c r="V295" s="39">
        <f t="shared" si="201"/>
        <v>0.11</v>
      </c>
      <c r="W295" s="39">
        <f t="shared" si="201"/>
        <v>7.0000000000000007E-2</v>
      </c>
      <c r="X295" s="39">
        <f t="shared" si="201"/>
        <v>0.05</v>
      </c>
      <c r="Y295" s="39">
        <f t="shared" si="201"/>
        <v>0.05</v>
      </c>
    </row>
    <row r="296" spans="4:25" ht="17.25" customHeight="1" x14ac:dyDescent="0.25">
      <c r="D296" s="23" t="s">
        <v>26</v>
      </c>
      <c r="E296" s="23" t="s">
        <v>213</v>
      </c>
      <c r="F296" s="24" t="s">
        <v>200</v>
      </c>
      <c r="G296" s="25" t="s">
        <v>195</v>
      </c>
      <c r="H296" s="23">
        <v>2010</v>
      </c>
      <c r="I296" s="26" t="s">
        <v>158</v>
      </c>
      <c r="J296" s="26" t="s">
        <v>34</v>
      </c>
      <c r="K296" s="27">
        <f t="shared" si="195"/>
        <v>7.5000000000000011E-2</v>
      </c>
      <c r="L296" s="28" t="s">
        <v>28</v>
      </c>
      <c r="M296" s="29" t="s">
        <v>28</v>
      </c>
      <c r="N296" s="30">
        <v>0.05</v>
      </c>
      <c r="O296" s="31">
        <v>0.05</v>
      </c>
      <c r="P296" s="31">
        <v>0.05</v>
      </c>
      <c r="Q296" s="31">
        <v>0.05</v>
      </c>
      <c r="R296" s="31">
        <v>0.06</v>
      </c>
      <c r="S296" s="31">
        <v>7.0000000000000007E-2</v>
      </c>
      <c r="T296" s="31">
        <v>0.11</v>
      </c>
      <c r="U296" s="31">
        <v>0.18</v>
      </c>
      <c r="V296" s="31">
        <v>0.11</v>
      </c>
      <c r="W296" s="31">
        <v>7.0000000000000007E-2</v>
      </c>
      <c r="X296" s="31">
        <v>0.05</v>
      </c>
      <c r="Y296" s="31">
        <v>0.05</v>
      </c>
    </row>
    <row r="297" spans="4:25" ht="17.25" customHeight="1" x14ac:dyDescent="0.25">
      <c r="D297" s="32" t="s">
        <v>26</v>
      </c>
      <c r="E297" s="32" t="s">
        <v>213</v>
      </c>
      <c r="F297" s="33" t="s">
        <v>200</v>
      </c>
      <c r="G297" s="34" t="s">
        <v>195</v>
      </c>
      <c r="H297" s="32">
        <v>2010</v>
      </c>
      <c r="I297" s="35" t="s">
        <v>158</v>
      </c>
      <c r="J297" s="35" t="s">
        <v>35</v>
      </c>
      <c r="K297" s="36">
        <f t="shared" si="195"/>
        <v>5.5833333333333346E-2</v>
      </c>
      <c r="L297" s="35" t="s">
        <v>156</v>
      </c>
      <c r="M297" s="37">
        <v>0.12</v>
      </c>
      <c r="N297" s="44">
        <f>ROUND(N296*0.7,2)</f>
        <v>0.04</v>
      </c>
      <c r="O297" s="39">
        <f t="shared" ref="O297:Y297" si="202">ROUND(O296*0.7,2)</f>
        <v>0.04</v>
      </c>
      <c r="P297" s="39">
        <f t="shared" si="202"/>
        <v>0.04</v>
      </c>
      <c r="Q297" s="39">
        <f t="shared" si="202"/>
        <v>0.04</v>
      </c>
      <c r="R297" s="39">
        <f t="shared" si="202"/>
        <v>0.04</v>
      </c>
      <c r="S297" s="39">
        <f t="shared" si="202"/>
        <v>0.05</v>
      </c>
      <c r="T297" s="39">
        <f t="shared" si="202"/>
        <v>0.08</v>
      </c>
      <c r="U297" s="39">
        <f t="shared" si="202"/>
        <v>0.13</v>
      </c>
      <c r="V297" s="39">
        <f t="shared" si="202"/>
        <v>0.08</v>
      </c>
      <c r="W297" s="39">
        <f t="shared" si="202"/>
        <v>0.05</v>
      </c>
      <c r="X297" s="39">
        <f t="shared" si="202"/>
        <v>0.04</v>
      </c>
      <c r="Y297" s="39">
        <f t="shared" si="202"/>
        <v>0.04</v>
      </c>
    </row>
    <row r="298" spans="4:25" ht="17.25" customHeight="1" x14ac:dyDescent="0.25">
      <c r="D298" s="32" t="s">
        <v>26</v>
      </c>
      <c r="E298" s="32" t="s">
        <v>213</v>
      </c>
      <c r="F298" s="33" t="s">
        <v>200</v>
      </c>
      <c r="G298" s="34" t="s">
        <v>195</v>
      </c>
      <c r="H298" s="32">
        <v>2010</v>
      </c>
      <c r="I298" s="35" t="s">
        <v>158</v>
      </c>
      <c r="J298" s="35" t="s">
        <v>35</v>
      </c>
      <c r="K298" s="36">
        <f t="shared" si="195"/>
        <v>1.9166666666666669E-2</v>
      </c>
      <c r="L298" s="35" t="s">
        <v>157</v>
      </c>
      <c r="M298" s="37">
        <v>0.75</v>
      </c>
      <c r="N298" s="44">
        <f>N296-N297</f>
        <v>1.0000000000000002E-2</v>
      </c>
      <c r="O298" s="39">
        <f t="shared" ref="O298:Y298" si="203">O296-O297</f>
        <v>1.0000000000000002E-2</v>
      </c>
      <c r="P298" s="39">
        <f t="shared" si="203"/>
        <v>1.0000000000000002E-2</v>
      </c>
      <c r="Q298" s="39">
        <f t="shared" si="203"/>
        <v>1.0000000000000002E-2</v>
      </c>
      <c r="R298" s="39">
        <f t="shared" si="203"/>
        <v>1.9999999999999997E-2</v>
      </c>
      <c r="S298" s="39">
        <f t="shared" si="203"/>
        <v>2.0000000000000004E-2</v>
      </c>
      <c r="T298" s="39">
        <f t="shared" si="203"/>
        <v>0.03</v>
      </c>
      <c r="U298" s="39">
        <f t="shared" si="203"/>
        <v>4.9999999999999989E-2</v>
      </c>
      <c r="V298" s="39">
        <f t="shared" si="203"/>
        <v>0.03</v>
      </c>
      <c r="W298" s="39">
        <f t="shared" si="203"/>
        <v>2.0000000000000004E-2</v>
      </c>
      <c r="X298" s="39">
        <f t="shared" si="203"/>
        <v>1.0000000000000002E-2</v>
      </c>
      <c r="Y298" s="39">
        <f t="shared" si="203"/>
        <v>1.0000000000000002E-2</v>
      </c>
    </row>
    <row r="299" spans="4:25" ht="17.25" customHeight="1" x14ac:dyDescent="0.25">
      <c r="D299" s="32" t="s">
        <v>26</v>
      </c>
      <c r="E299" s="32" t="s">
        <v>213</v>
      </c>
      <c r="F299" s="33" t="s">
        <v>200</v>
      </c>
      <c r="G299" s="34" t="s">
        <v>195</v>
      </c>
      <c r="H299" s="32">
        <v>2010</v>
      </c>
      <c r="I299" s="35" t="s">
        <v>158</v>
      </c>
      <c r="J299" s="35" t="s">
        <v>35</v>
      </c>
      <c r="K299" s="36">
        <f t="shared" si="195"/>
        <v>7.5000000000000011E-2</v>
      </c>
      <c r="L299" s="35" t="s">
        <v>55</v>
      </c>
      <c r="M299" s="37">
        <f>ROUND(10%*30,1)</f>
        <v>3</v>
      </c>
      <c r="N299" s="44">
        <f>SUM(N297:N298)</f>
        <v>0.05</v>
      </c>
      <c r="O299" s="39">
        <f t="shared" ref="O299:Y299" si="204">SUM(O297:O298)</f>
        <v>0.05</v>
      </c>
      <c r="P299" s="39">
        <f t="shared" si="204"/>
        <v>0.05</v>
      </c>
      <c r="Q299" s="39">
        <f t="shared" si="204"/>
        <v>0.05</v>
      </c>
      <c r="R299" s="39">
        <f t="shared" si="204"/>
        <v>0.06</v>
      </c>
      <c r="S299" s="39">
        <f t="shared" si="204"/>
        <v>7.0000000000000007E-2</v>
      </c>
      <c r="T299" s="39">
        <f t="shared" si="204"/>
        <v>0.11</v>
      </c>
      <c r="U299" s="39">
        <f t="shared" si="204"/>
        <v>0.18</v>
      </c>
      <c r="V299" s="39">
        <f t="shared" si="204"/>
        <v>0.11</v>
      </c>
      <c r="W299" s="39">
        <f t="shared" si="204"/>
        <v>7.0000000000000007E-2</v>
      </c>
      <c r="X299" s="39">
        <f t="shared" si="204"/>
        <v>0.05</v>
      </c>
      <c r="Y299" s="39">
        <f t="shared" si="204"/>
        <v>0.05</v>
      </c>
    </row>
    <row r="300" spans="4:25" ht="17.25" customHeight="1" x14ac:dyDescent="0.25">
      <c r="D300" s="23" t="s">
        <v>26</v>
      </c>
      <c r="E300" s="23" t="s">
        <v>213</v>
      </c>
      <c r="F300" s="24" t="s">
        <v>199</v>
      </c>
      <c r="G300" s="25" t="s">
        <v>201</v>
      </c>
      <c r="H300" s="23">
        <v>2100</v>
      </c>
      <c r="I300" s="26" t="s">
        <v>129</v>
      </c>
      <c r="J300" s="26" t="s">
        <v>34</v>
      </c>
      <c r="K300" s="27">
        <f t="shared" si="195"/>
        <v>0.84999999999999976</v>
      </c>
      <c r="L300" s="28" t="s">
        <v>28</v>
      </c>
      <c r="M300" s="29" t="s">
        <v>28</v>
      </c>
      <c r="N300" s="42">
        <f>1-N304</f>
        <v>0.85</v>
      </c>
      <c r="O300" s="43">
        <f t="shared" ref="O300:Y300" si="205">1-O304</f>
        <v>0.85</v>
      </c>
      <c r="P300" s="43">
        <f t="shared" si="205"/>
        <v>0.85</v>
      </c>
      <c r="Q300" s="43">
        <f t="shared" si="205"/>
        <v>0.85</v>
      </c>
      <c r="R300" s="43">
        <f t="shared" si="205"/>
        <v>0.85</v>
      </c>
      <c r="S300" s="43">
        <f t="shared" si="205"/>
        <v>0.85</v>
      </c>
      <c r="T300" s="43">
        <f t="shared" si="205"/>
        <v>0.85</v>
      </c>
      <c r="U300" s="43">
        <f t="shared" si="205"/>
        <v>0.85</v>
      </c>
      <c r="V300" s="43">
        <f t="shared" si="205"/>
        <v>0.85</v>
      </c>
      <c r="W300" s="43">
        <f t="shared" si="205"/>
        <v>0.85</v>
      </c>
      <c r="X300" s="43">
        <f t="shared" si="205"/>
        <v>0.85</v>
      </c>
      <c r="Y300" s="43">
        <f t="shared" si="205"/>
        <v>0.85</v>
      </c>
    </row>
    <row r="301" spans="4:25" ht="17.25" customHeight="1" x14ac:dyDescent="0.25">
      <c r="D301" s="32" t="s">
        <v>26</v>
      </c>
      <c r="E301" s="32" t="s">
        <v>213</v>
      </c>
      <c r="F301" s="33" t="s">
        <v>199</v>
      </c>
      <c r="G301" s="34" t="s">
        <v>201</v>
      </c>
      <c r="H301" s="32">
        <v>2100</v>
      </c>
      <c r="I301" s="35" t="s">
        <v>129</v>
      </c>
      <c r="J301" s="35" t="s">
        <v>35</v>
      </c>
      <c r="K301" s="36">
        <f t="shared" si="195"/>
        <v>4.2999999999999991E-3</v>
      </c>
      <c r="L301" s="35" t="s">
        <v>36</v>
      </c>
      <c r="M301" s="37">
        <f>10*(5*6)/10^3</f>
        <v>0.3</v>
      </c>
      <c r="N301" s="38">
        <f>ROUND(0.5%*N300,4)</f>
        <v>4.3E-3</v>
      </c>
      <c r="O301" s="39">
        <f t="shared" ref="O301:Y301" si="206">ROUND(0.5%*O300,4)</f>
        <v>4.3E-3</v>
      </c>
      <c r="P301" s="39">
        <f t="shared" si="206"/>
        <v>4.3E-3</v>
      </c>
      <c r="Q301" s="39">
        <f t="shared" si="206"/>
        <v>4.3E-3</v>
      </c>
      <c r="R301" s="39">
        <f t="shared" si="206"/>
        <v>4.3E-3</v>
      </c>
      <c r="S301" s="39">
        <f t="shared" si="206"/>
        <v>4.3E-3</v>
      </c>
      <c r="T301" s="39">
        <f t="shared" si="206"/>
        <v>4.3E-3</v>
      </c>
      <c r="U301" s="39">
        <f t="shared" si="206"/>
        <v>4.3E-3</v>
      </c>
      <c r="V301" s="39">
        <f t="shared" si="206"/>
        <v>4.3E-3</v>
      </c>
      <c r="W301" s="39">
        <f t="shared" si="206"/>
        <v>4.3E-3</v>
      </c>
      <c r="X301" s="39">
        <f t="shared" si="206"/>
        <v>4.3E-3</v>
      </c>
      <c r="Y301" s="39">
        <f t="shared" si="206"/>
        <v>4.3E-3</v>
      </c>
    </row>
    <row r="302" spans="4:25" ht="17.25" customHeight="1" x14ac:dyDescent="0.25">
      <c r="D302" s="32" t="s">
        <v>26</v>
      </c>
      <c r="E302" s="32" t="s">
        <v>213</v>
      </c>
      <c r="F302" s="33" t="s">
        <v>199</v>
      </c>
      <c r="G302" s="34" t="s">
        <v>201</v>
      </c>
      <c r="H302" s="32">
        <v>2100</v>
      </c>
      <c r="I302" s="35" t="s">
        <v>129</v>
      </c>
      <c r="J302" s="35" t="s">
        <v>35</v>
      </c>
      <c r="K302" s="36">
        <f t="shared" si="195"/>
        <v>0.51999999999999991</v>
      </c>
      <c r="L302" s="35" t="s">
        <v>37</v>
      </c>
      <c r="M302" s="37">
        <v>6</v>
      </c>
      <c r="N302" s="40">
        <f>ROUND($N$42*N300,2)</f>
        <v>0.17</v>
      </c>
      <c r="O302" s="41">
        <f>ROUND($O$42*O300,2)</f>
        <v>0.26</v>
      </c>
      <c r="P302" s="41">
        <f>ROUND($P$42*P300,2)</f>
        <v>0.34</v>
      </c>
      <c r="Q302" s="41">
        <f>ROUND($Q$42*Q300,2)</f>
        <v>0.43</v>
      </c>
      <c r="R302" s="41">
        <f>ROUND($R$42*R300,2)</f>
        <v>0.6</v>
      </c>
      <c r="S302" s="41">
        <f>ROUND($S$42*S300,2)</f>
        <v>0.68</v>
      </c>
      <c r="T302" s="41">
        <f>ROUND($T$42*T300,2)</f>
        <v>0.77</v>
      </c>
      <c r="U302" s="41">
        <f>ROUND($U$42*U300,2)</f>
        <v>0.77</v>
      </c>
      <c r="V302" s="41">
        <f>ROUND($V$42*V300,2)</f>
        <v>0.77</v>
      </c>
      <c r="W302" s="41">
        <f>ROUND($W$42*W300,2)</f>
        <v>0.6</v>
      </c>
      <c r="X302" s="41">
        <f>ROUND($X$42*X300,2)</f>
        <v>0.51</v>
      </c>
      <c r="Y302" s="41">
        <f>ROUND($Y$42*Y300,2)</f>
        <v>0.34</v>
      </c>
    </row>
    <row r="303" spans="4:25" ht="17.25" customHeight="1" x14ac:dyDescent="0.25">
      <c r="D303" s="32" t="s">
        <v>26</v>
      </c>
      <c r="E303" s="32" t="s">
        <v>213</v>
      </c>
      <c r="F303" s="33" t="s">
        <v>199</v>
      </c>
      <c r="G303" s="34" t="s">
        <v>201</v>
      </c>
      <c r="H303" s="32">
        <v>2100</v>
      </c>
      <c r="I303" s="35" t="s">
        <v>129</v>
      </c>
      <c r="J303" s="35" t="s">
        <v>35</v>
      </c>
      <c r="K303" s="36">
        <f t="shared" si="195"/>
        <v>0.32569999999999993</v>
      </c>
      <c r="L303" s="35" t="s">
        <v>38</v>
      </c>
      <c r="M303" s="37">
        <v>6</v>
      </c>
      <c r="N303" s="40">
        <f>N300-SUM(N301:N302)</f>
        <v>0.67569999999999997</v>
      </c>
      <c r="O303" s="41">
        <f t="shared" ref="O303" si="207">O300-SUM(O301:O302)</f>
        <v>0.58569999999999989</v>
      </c>
      <c r="P303" s="41">
        <f t="shared" ref="P303:Y303" si="208">P300-SUM(P301:P302)</f>
        <v>0.50569999999999993</v>
      </c>
      <c r="Q303" s="41">
        <f t="shared" si="208"/>
        <v>0.41569999999999996</v>
      </c>
      <c r="R303" s="41">
        <f t="shared" si="208"/>
        <v>0.24570000000000003</v>
      </c>
      <c r="S303" s="41">
        <f t="shared" si="208"/>
        <v>0.16569999999999996</v>
      </c>
      <c r="T303" s="41">
        <f t="shared" si="208"/>
        <v>7.569999999999999E-2</v>
      </c>
      <c r="U303" s="41">
        <f t="shared" si="208"/>
        <v>7.569999999999999E-2</v>
      </c>
      <c r="V303" s="41">
        <f t="shared" si="208"/>
        <v>7.569999999999999E-2</v>
      </c>
      <c r="W303" s="41">
        <f t="shared" si="208"/>
        <v>0.24570000000000003</v>
      </c>
      <c r="X303" s="41">
        <f t="shared" si="208"/>
        <v>0.3357</v>
      </c>
      <c r="Y303" s="41">
        <f t="shared" si="208"/>
        <v>0.50569999999999993</v>
      </c>
    </row>
    <row r="304" spans="4:25" ht="17.25" customHeight="1" x14ac:dyDescent="0.25">
      <c r="D304" s="23" t="s">
        <v>26</v>
      </c>
      <c r="E304" s="23" t="s">
        <v>213</v>
      </c>
      <c r="F304" s="24" t="s">
        <v>202</v>
      </c>
      <c r="G304" s="25" t="s">
        <v>201</v>
      </c>
      <c r="H304" s="23">
        <v>2100</v>
      </c>
      <c r="I304" s="26" t="s">
        <v>63</v>
      </c>
      <c r="J304" s="26" t="s">
        <v>34</v>
      </c>
      <c r="K304" s="27">
        <f>IFERROR(AVERAGE(N304:Y304),"n/a")</f>
        <v>0.14999999999999997</v>
      </c>
      <c r="L304" s="28" t="s">
        <v>28</v>
      </c>
      <c r="M304" s="29" t="s">
        <v>28</v>
      </c>
      <c r="N304" s="30">
        <v>0.15</v>
      </c>
      <c r="O304" s="31">
        <v>0.15</v>
      </c>
      <c r="P304" s="31">
        <v>0.15</v>
      </c>
      <c r="Q304" s="31">
        <v>0.15</v>
      </c>
      <c r="R304" s="31">
        <v>0.15</v>
      </c>
      <c r="S304" s="31">
        <v>0.15</v>
      </c>
      <c r="T304" s="31">
        <v>0.15</v>
      </c>
      <c r="U304" s="31">
        <v>0.15</v>
      </c>
      <c r="V304" s="31">
        <v>0.15</v>
      </c>
      <c r="W304" s="31">
        <v>0.15</v>
      </c>
      <c r="X304" s="31">
        <v>0.15</v>
      </c>
      <c r="Y304" s="31">
        <v>0.15</v>
      </c>
    </row>
    <row r="305" spans="4:25" ht="17.25" customHeight="1" x14ac:dyDescent="0.25">
      <c r="D305" s="32" t="s">
        <v>26</v>
      </c>
      <c r="E305" s="32" t="s">
        <v>213</v>
      </c>
      <c r="F305" s="33" t="s">
        <v>202</v>
      </c>
      <c r="G305" s="34" t="s">
        <v>201</v>
      </c>
      <c r="H305" s="32">
        <v>2100</v>
      </c>
      <c r="I305" s="35" t="s">
        <v>63</v>
      </c>
      <c r="J305" s="35" t="s">
        <v>35</v>
      </c>
      <c r="K305" s="36">
        <f>IFERROR(AVERAGE(N305:Y305),"n/a")</f>
        <v>0.14999999999999997</v>
      </c>
      <c r="L305" s="35" t="s">
        <v>65</v>
      </c>
      <c r="M305" s="37">
        <v>0.52462334039425962</v>
      </c>
      <c r="N305" s="44">
        <f t="shared" ref="N305:Y306" si="209">N304</f>
        <v>0.15</v>
      </c>
      <c r="O305" s="39">
        <f t="shared" si="209"/>
        <v>0.15</v>
      </c>
      <c r="P305" s="39">
        <f t="shared" si="209"/>
        <v>0.15</v>
      </c>
      <c r="Q305" s="39">
        <f t="shared" si="209"/>
        <v>0.15</v>
      </c>
      <c r="R305" s="39">
        <f t="shared" si="209"/>
        <v>0.15</v>
      </c>
      <c r="S305" s="39">
        <f t="shared" si="209"/>
        <v>0.15</v>
      </c>
      <c r="T305" s="39">
        <f t="shared" si="209"/>
        <v>0.15</v>
      </c>
      <c r="U305" s="39">
        <f t="shared" si="209"/>
        <v>0.15</v>
      </c>
      <c r="V305" s="39">
        <f t="shared" si="209"/>
        <v>0.15</v>
      </c>
      <c r="W305" s="39">
        <f t="shared" si="209"/>
        <v>0.15</v>
      </c>
      <c r="X305" s="39">
        <f t="shared" si="209"/>
        <v>0.15</v>
      </c>
      <c r="Y305" s="39">
        <f t="shared" si="209"/>
        <v>0.15</v>
      </c>
    </row>
    <row r="306" spans="4:25" ht="17.25" customHeight="1" x14ac:dyDescent="0.25">
      <c r="D306" s="32" t="s">
        <v>26</v>
      </c>
      <c r="E306" s="32" t="s">
        <v>213</v>
      </c>
      <c r="F306" s="33" t="s">
        <v>202</v>
      </c>
      <c r="G306" s="34" t="s">
        <v>201</v>
      </c>
      <c r="H306" s="32">
        <v>2100</v>
      </c>
      <c r="I306" s="35" t="s">
        <v>63</v>
      </c>
      <c r="J306" s="35" t="s">
        <v>35</v>
      </c>
      <c r="K306" s="36">
        <f>IFERROR(AVERAGE(N306:Y306),"n/a")</f>
        <v>0.14999999999999997</v>
      </c>
      <c r="L306" s="35" t="s">
        <v>55</v>
      </c>
      <c r="M306" s="37">
        <v>1.1693651261422116</v>
      </c>
      <c r="N306" s="44">
        <f>N305</f>
        <v>0.15</v>
      </c>
      <c r="O306" s="39">
        <f t="shared" si="209"/>
        <v>0.15</v>
      </c>
      <c r="P306" s="39">
        <f t="shared" si="209"/>
        <v>0.15</v>
      </c>
      <c r="Q306" s="39">
        <f t="shared" si="209"/>
        <v>0.15</v>
      </c>
      <c r="R306" s="39">
        <f t="shared" si="209"/>
        <v>0.15</v>
      </c>
      <c r="S306" s="39">
        <f t="shared" si="209"/>
        <v>0.15</v>
      </c>
      <c r="T306" s="39">
        <f t="shared" si="209"/>
        <v>0.15</v>
      </c>
      <c r="U306" s="39">
        <f t="shared" si="209"/>
        <v>0.15</v>
      </c>
      <c r="V306" s="39">
        <f t="shared" si="209"/>
        <v>0.15</v>
      </c>
      <c r="W306" s="39">
        <f t="shared" si="209"/>
        <v>0.15</v>
      </c>
      <c r="X306" s="39">
        <f t="shared" si="209"/>
        <v>0.15</v>
      </c>
      <c r="Y306" s="39">
        <f t="shared" si="209"/>
        <v>0.15</v>
      </c>
    </row>
    <row r="307" spans="4:25" ht="17.25" customHeight="1" x14ac:dyDescent="0.25">
      <c r="D307" s="23" t="s">
        <v>26</v>
      </c>
      <c r="E307" s="23" t="s">
        <v>213</v>
      </c>
      <c r="F307" s="24" t="s">
        <v>203</v>
      </c>
      <c r="G307" s="25" t="s">
        <v>201</v>
      </c>
      <c r="H307" s="23">
        <v>2100</v>
      </c>
      <c r="I307" s="26" t="s">
        <v>204</v>
      </c>
      <c r="J307" s="26" t="s">
        <v>34</v>
      </c>
      <c r="K307" s="27">
        <f t="shared" si="195"/>
        <v>4.9999999999999996E-2</v>
      </c>
      <c r="L307" s="28" t="s">
        <v>28</v>
      </c>
      <c r="M307" s="29" t="s">
        <v>28</v>
      </c>
      <c r="N307" s="30">
        <v>0.05</v>
      </c>
      <c r="O307" s="31">
        <v>0.05</v>
      </c>
      <c r="P307" s="31">
        <v>0.05</v>
      </c>
      <c r="Q307" s="31">
        <v>0.05</v>
      </c>
      <c r="R307" s="31">
        <v>0.05</v>
      </c>
      <c r="S307" s="31">
        <v>0.05</v>
      </c>
      <c r="T307" s="31">
        <v>0.05</v>
      </c>
      <c r="U307" s="31">
        <v>0.05</v>
      </c>
      <c r="V307" s="31">
        <v>0.05</v>
      </c>
      <c r="W307" s="31">
        <v>0.05</v>
      </c>
      <c r="X307" s="31">
        <v>0.05</v>
      </c>
      <c r="Y307" s="31">
        <v>0.05</v>
      </c>
    </row>
    <row r="308" spans="4:25" ht="17.25" customHeight="1" x14ac:dyDescent="0.25">
      <c r="D308" s="23" t="s">
        <v>26</v>
      </c>
      <c r="E308" s="23" t="s">
        <v>213</v>
      </c>
      <c r="F308" s="24" t="s">
        <v>205</v>
      </c>
      <c r="G308" s="25" t="s">
        <v>201</v>
      </c>
      <c r="H308" s="23">
        <v>2100</v>
      </c>
      <c r="I308" s="26" t="s">
        <v>206</v>
      </c>
      <c r="J308" s="26" t="s">
        <v>34</v>
      </c>
      <c r="K308" s="27">
        <f t="shared" si="195"/>
        <v>0.59999999999999987</v>
      </c>
      <c r="L308" s="28" t="s">
        <v>28</v>
      </c>
      <c r="M308" s="29" t="s">
        <v>28</v>
      </c>
      <c r="N308" s="30">
        <v>0.6</v>
      </c>
      <c r="O308" s="31">
        <v>0.6</v>
      </c>
      <c r="P308" s="31">
        <v>0.6</v>
      </c>
      <c r="Q308" s="31">
        <v>0.6</v>
      </c>
      <c r="R308" s="31">
        <v>0.6</v>
      </c>
      <c r="S308" s="31">
        <v>0.6</v>
      </c>
      <c r="T308" s="31">
        <v>0.6</v>
      </c>
      <c r="U308" s="31">
        <v>0.6</v>
      </c>
      <c r="V308" s="31">
        <v>0.6</v>
      </c>
      <c r="W308" s="31">
        <v>0.6</v>
      </c>
      <c r="X308" s="31">
        <v>0.6</v>
      </c>
      <c r="Y308" s="31">
        <v>0.6</v>
      </c>
    </row>
    <row r="309" spans="4:25" ht="17.25" customHeight="1" x14ac:dyDescent="0.25">
      <c r="D309" s="32" t="s">
        <v>26</v>
      </c>
      <c r="E309" s="32" t="s">
        <v>213</v>
      </c>
      <c r="F309" s="33" t="s">
        <v>205</v>
      </c>
      <c r="G309" s="34" t="s">
        <v>201</v>
      </c>
      <c r="H309" s="32">
        <v>2100</v>
      </c>
      <c r="I309" s="35" t="s">
        <v>206</v>
      </c>
      <c r="J309" s="35" t="s">
        <v>35</v>
      </c>
      <c r="K309" s="36">
        <f t="shared" si="195"/>
        <v>0.59999999999999987</v>
      </c>
      <c r="L309" s="85" t="s">
        <v>54</v>
      </c>
      <c r="M309" s="37">
        <v>2.5</v>
      </c>
      <c r="N309" s="146">
        <f>N308</f>
        <v>0.6</v>
      </c>
      <c r="O309" s="147">
        <f t="shared" ref="O309:Y309" si="210">O308</f>
        <v>0.6</v>
      </c>
      <c r="P309" s="147">
        <f t="shared" si="210"/>
        <v>0.6</v>
      </c>
      <c r="Q309" s="147">
        <f t="shared" si="210"/>
        <v>0.6</v>
      </c>
      <c r="R309" s="147">
        <f t="shared" si="210"/>
        <v>0.6</v>
      </c>
      <c r="S309" s="147">
        <f t="shared" si="210"/>
        <v>0.6</v>
      </c>
      <c r="T309" s="147">
        <f t="shared" si="210"/>
        <v>0.6</v>
      </c>
      <c r="U309" s="147">
        <f t="shared" si="210"/>
        <v>0.6</v>
      </c>
      <c r="V309" s="147">
        <f t="shared" si="210"/>
        <v>0.6</v>
      </c>
      <c r="W309" s="147">
        <f t="shared" si="210"/>
        <v>0.6</v>
      </c>
      <c r="X309" s="147">
        <f t="shared" si="210"/>
        <v>0.6</v>
      </c>
      <c r="Y309" s="147">
        <f t="shared" si="210"/>
        <v>0.6</v>
      </c>
    </row>
    <row r="310" spans="4:25" ht="17.25" customHeight="1" x14ac:dyDescent="0.25">
      <c r="D310" s="32" t="s">
        <v>26</v>
      </c>
      <c r="E310" s="32" t="s">
        <v>213</v>
      </c>
      <c r="F310" s="33" t="s">
        <v>205</v>
      </c>
      <c r="G310" s="34" t="s">
        <v>201</v>
      </c>
      <c r="H310" s="32">
        <v>2100</v>
      </c>
      <c r="I310" s="35" t="s">
        <v>206</v>
      </c>
      <c r="J310" s="35" t="s">
        <v>35</v>
      </c>
      <c r="K310" s="36">
        <f>IFERROR(AVERAGE(N310:Y310),"n/a")</f>
        <v>0.14999999999999997</v>
      </c>
      <c r="L310" s="35" t="s">
        <v>55</v>
      </c>
      <c r="M310" s="37">
        <f>ROUND(0.5%*230,1)</f>
        <v>1.2</v>
      </c>
      <c r="N310" s="146">
        <f>N311</f>
        <v>0.15</v>
      </c>
      <c r="O310" s="147">
        <f t="shared" ref="O310:Y310" si="211">O311</f>
        <v>0.15</v>
      </c>
      <c r="P310" s="147">
        <f t="shared" si="211"/>
        <v>0.15</v>
      </c>
      <c r="Q310" s="147">
        <f t="shared" si="211"/>
        <v>0.15</v>
      </c>
      <c r="R310" s="147">
        <f t="shared" si="211"/>
        <v>0.15</v>
      </c>
      <c r="S310" s="147">
        <f t="shared" si="211"/>
        <v>0.15</v>
      </c>
      <c r="T310" s="147">
        <f t="shared" si="211"/>
        <v>0.15</v>
      </c>
      <c r="U310" s="147">
        <f t="shared" si="211"/>
        <v>0.15</v>
      </c>
      <c r="V310" s="147">
        <f t="shared" si="211"/>
        <v>0.15</v>
      </c>
      <c r="W310" s="147">
        <f t="shared" si="211"/>
        <v>0.15</v>
      </c>
      <c r="X310" s="147">
        <f t="shared" si="211"/>
        <v>0.15</v>
      </c>
      <c r="Y310" s="147">
        <f t="shared" si="211"/>
        <v>0.15</v>
      </c>
    </row>
    <row r="311" spans="4:25" ht="17.25" customHeight="1" x14ac:dyDescent="0.25">
      <c r="D311" s="32" t="s">
        <v>26</v>
      </c>
      <c r="E311" s="32" t="s">
        <v>213</v>
      </c>
      <c r="F311" s="33" t="s">
        <v>205</v>
      </c>
      <c r="G311" s="34" t="s">
        <v>201</v>
      </c>
      <c r="H311" s="32">
        <v>2100</v>
      </c>
      <c r="I311" s="35" t="s">
        <v>206</v>
      </c>
      <c r="J311" s="35" t="s">
        <v>35</v>
      </c>
      <c r="K311" s="36">
        <f>IFERROR(AVERAGE(N311:Y311),"n/a")</f>
        <v>0.14999999999999997</v>
      </c>
      <c r="L311" s="35" t="s">
        <v>51</v>
      </c>
      <c r="M311" s="37">
        <v>1.5</v>
      </c>
      <c r="N311" s="146">
        <f>ROUND(25%*N308,2)</f>
        <v>0.15</v>
      </c>
      <c r="O311" s="147">
        <f t="shared" ref="O311:Y311" si="212">ROUND(25%*O308,2)</f>
        <v>0.15</v>
      </c>
      <c r="P311" s="147">
        <f t="shared" si="212"/>
        <v>0.15</v>
      </c>
      <c r="Q311" s="147">
        <f t="shared" si="212"/>
        <v>0.15</v>
      </c>
      <c r="R311" s="147">
        <f t="shared" si="212"/>
        <v>0.15</v>
      </c>
      <c r="S311" s="147">
        <f t="shared" si="212"/>
        <v>0.15</v>
      </c>
      <c r="T311" s="147">
        <f t="shared" si="212"/>
        <v>0.15</v>
      </c>
      <c r="U311" s="147">
        <f t="shared" si="212"/>
        <v>0.15</v>
      </c>
      <c r="V311" s="147">
        <f t="shared" si="212"/>
        <v>0.15</v>
      </c>
      <c r="W311" s="147">
        <f t="shared" si="212"/>
        <v>0.15</v>
      </c>
      <c r="X311" s="147">
        <f t="shared" si="212"/>
        <v>0.15</v>
      </c>
      <c r="Y311" s="147">
        <f t="shared" si="212"/>
        <v>0.15</v>
      </c>
    </row>
    <row r="312" spans="4:25" ht="17.25" customHeight="1" x14ac:dyDescent="0.25">
      <c r="D312" s="32" t="s">
        <v>26</v>
      </c>
      <c r="E312" s="32" t="s">
        <v>213</v>
      </c>
      <c r="F312" s="33" t="s">
        <v>205</v>
      </c>
      <c r="G312" s="34" t="s">
        <v>201</v>
      </c>
      <c r="H312" s="32">
        <v>2100</v>
      </c>
      <c r="I312" s="35" t="s">
        <v>206</v>
      </c>
      <c r="J312" s="35" t="s">
        <v>35</v>
      </c>
      <c r="K312" s="36">
        <f t="shared" si="195"/>
        <v>0.35999999999999993</v>
      </c>
      <c r="L312" s="35" t="s">
        <v>135</v>
      </c>
      <c r="M312" s="37">
        <v>0.9</v>
      </c>
      <c r="N312" s="148">
        <f>ROUND(60%*N308-N313,2)</f>
        <v>0.36</v>
      </c>
      <c r="O312" s="149">
        <f t="shared" ref="O312:Y312" si="213">ROUND(60%*O308-O313,2)</f>
        <v>0.36</v>
      </c>
      <c r="P312" s="149">
        <f t="shared" si="213"/>
        <v>0.36</v>
      </c>
      <c r="Q312" s="149">
        <f t="shared" si="213"/>
        <v>0.36</v>
      </c>
      <c r="R312" s="149">
        <f t="shared" si="213"/>
        <v>0.36</v>
      </c>
      <c r="S312" s="149">
        <f t="shared" si="213"/>
        <v>0.36</v>
      </c>
      <c r="T312" s="149">
        <f t="shared" si="213"/>
        <v>0.36</v>
      </c>
      <c r="U312" s="149">
        <f t="shared" si="213"/>
        <v>0.36</v>
      </c>
      <c r="V312" s="149">
        <f t="shared" si="213"/>
        <v>0.36</v>
      </c>
      <c r="W312" s="149">
        <f t="shared" si="213"/>
        <v>0.36</v>
      </c>
      <c r="X312" s="149">
        <f t="shared" si="213"/>
        <v>0.36</v>
      </c>
      <c r="Y312" s="149">
        <f t="shared" si="213"/>
        <v>0.36</v>
      </c>
    </row>
    <row r="313" spans="4:25" ht="17.25" customHeight="1" x14ac:dyDescent="0.25">
      <c r="D313" s="32" t="s">
        <v>26</v>
      </c>
      <c r="E313" s="32" t="s">
        <v>213</v>
      </c>
      <c r="F313" s="33" t="s">
        <v>205</v>
      </c>
      <c r="G313" s="34" t="s">
        <v>201</v>
      </c>
      <c r="H313" s="32">
        <v>2100</v>
      </c>
      <c r="I313" s="35" t="s">
        <v>206</v>
      </c>
      <c r="J313" s="35" t="s">
        <v>35</v>
      </c>
      <c r="K313" s="36">
        <f t="shared" si="195"/>
        <v>0</v>
      </c>
      <c r="L313" s="35" t="s">
        <v>136</v>
      </c>
      <c r="M313" s="37">
        <v>0.11</v>
      </c>
      <c r="N313" s="148">
        <f>ROUND($N$74/$N$72*N308*60%,2)</f>
        <v>0</v>
      </c>
      <c r="O313" s="149">
        <f>ROUND($O$74/$O$72*O308*60%,2)</f>
        <v>0</v>
      </c>
      <c r="P313" s="149">
        <f>ROUND($P$74/$P$72*P308*60%,2)</f>
        <v>0</v>
      </c>
      <c r="Q313" s="149">
        <f>ROUND($Q$74/$Q$72*Q308*60%,2)</f>
        <v>0</v>
      </c>
      <c r="R313" s="149">
        <f>ROUND($R$74/$R$72*R308*60%,2)</f>
        <v>0</v>
      </c>
      <c r="S313" s="149">
        <f>ROUND($S$74/$S$72*S308*60%,2)</f>
        <v>0</v>
      </c>
      <c r="T313" s="149">
        <f>ROUND($T$74/$T$72*T308*60%,2)</f>
        <v>0</v>
      </c>
      <c r="U313" s="149">
        <f>ROUND($U$74/$U$72*U308*60%,2)</f>
        <v>0</v>
      </c>
      <c r="V313" s="149">
        <f>ROUND($V$74/$V$72*V308*60%,2)</f>
        <v>0</v>
      </c>
      <c r="W313" s="149">
        <f>ROUND($W$74/$W$72*W308*60%,2)</f>
        <v>0</v>
      </c>
      <c r="X313" s="149">
        <f>ROUND($X$74/$X$72*X308*60%,2)</f>
        <v>0</v>
      </c>
      <c r="Y313" s="149">
        <f>ROUND($Y$74/$Y$72*Y308*60%,2)</f>
        <v>0</v>
      </c>
    </row>
    <row r="314" spans="4:25" ht="17.25" customHeight="1" x14ac:dyDescent="0.25"/>
    <row r="315" spans="4:25" ht="17.25" customHeight="1" x14ac:dyDescent="0.25"/>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sheetData>
  <autoFilter ref="D2:M327" xr:uid="{00000000-0009-0000-0000-000004000000}"/>
  <pageMargins left="0.511811024" right="0.511811024" top="0.78740157499999996" bottom="0.78740157499999996" header="0.31496062000000002" footer="0.31496062000000002"/>
  <pageSetup paperSize="9" scale="17"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658C-C13E-4390-AF82-D7B1A6A531DB}">
  <sheetPr>
    <tabColor theme="3" tint="0.39997558519241921"/>
    <pageSetUpPr fitToPage="1"/>
  </sheetPr>
  <dimension ref="C1:AK313"/>
  <sheetViews>
    <sheetView showGridLines="0" topLeftCell="E1" zoomScale="55" zoomScaleNormal="55" workbookViewId="0">
      <pane ySplit="2" topLeftCell="A86" activePane="bottomLeft" state="frozen"/>
      <selection activeCell="N333" sqref="N333"/>
      <selection pane="bottomLeft" activeCell="N333" sqref="N333"/>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214</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215</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215</v>
      </c>
      <c r="E4" s="17" t="s">
        <v>216</v>
      </c>
      <c r="F4" s="18" t="s">
        <v>28</v>
      </c>
      <c r="G4" s="19" t="s">
        <v>30</v>
      </c>
      <c r="H4" s="17" t="s">
        <v>28</v>
      </c>
      <c r="I4" s="20" t="s">
        <v>28</v>
      </c>
      <c r="J4" s="20" t="s">
        <v>28</v>
      </c>
      <c r="K4" s="17" t="str">
        <f t="shared" ref="K4:K131"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215</v>
      </c>
      <c r="E5" s="23" t="s">
        <v>216</v>
      </c>
      <c r="F5" s="24" t="s">
        <v>31</v>
      </c>
      <c r="G5" s="25" t="s">
        <v>32</v>
      </c>
      <c r="H5" s="23">
        <v>-150</v>
      </c>
      <c r="I5" s="26" t="s">
        <v>33</v>
      </c>
      <c r="J5" s="26" t="s">
        <v>34</v>
      </c>
      <c r="K5" s="27">
        <f t="shared" si="0"/>
        <v>1</v>
      </c>
      <c r="L5" s="28" t="s">
        <v>28</v>
      </c>
      <c r="M5" s="29" t="s">
        <v>28</v>
      </c>
      <c r="N5" s="30">
        <v>1</v>
      </c>
      <c r="O5" s="31">
        <v>1</v>
      </c>
      <c r="P5" s="31">
        <v>1</v>
      </c>
      <c r="Q5" s="31">
        <v>1</v>
      </c>
      <c r="R5" s="31">
        <v>1</v>
      </c>
      <c r="S5" s="31">
        <v>1</v>
      </c>
      <c r="T5" s="31">
        <v>1</v>
      </c>
      <c r="U5" s="31">
        <v>1</v>
      </c>
      <c r="V5" s="31">
        <v>1</v>
      </c>
      <c r="W5" s="31">
        <v>1</v>
      </c>
      <c r="X5" s="31">
        <v>1</v>
      </c>
      <c r="Y5" s="31">
        <v>1</v>
      </c>
    </row>
    <row r="6" spans="4:25" ht="17.25" customHeight="1" x14ac:dyDescent="0.25">
      <c r="D6" s="32" t="s">
        <v>215</v>
      </c>
      <c r="E6" s="32" t="s">
        <v>216</v>
      </c>
      <c r="F6" s="33" t="s">
        <v>31</v>
      </c>
      <c r="G6" s="34" t="s">
        <v>32</v>
      </c>
      <c r="H6" s="32">
        <v>-150</v>
      </c>
      <c r="I6" s="35" t="s">
        <v>33</v>
      </c>
      <c r="J6" s="35" t="s">
        <v>35</v>
      </c>
      <c r="K6" s="36">
        <f t="shared" si="0"/>
        <v>4.9999999999999992E-3</v>
      </c>
      <c r="L6" s="35" t="s">
        <v>36</v>
      </c>
      <c r="M6" s="37">
        <f>10*(5*6)/10^3</f>
        <v>0.3</v>
      </c>
      <c r="N6" s="38">
        <f>ROUND(0.5%*N5,4)</f>
        <v>5.0000000000000001E-3</v>
      </c>
      <c r="O6" s="39">
        <f t="shared" ref="O6:Y6" si="1">ROUND(0.5%*O5,4)</f>
        <v>5.0000000000000001E-3</v>
      </c>
      <c r="P6" s="39">
        <f t="shared" si="1"/>
        <v>5.0000000000000001E-3</v>
      </c>
      <c r="Q6" s="39">
        <f t="shared" si="1"/>
        <v>5.0000000000000001E-3</v>
      </c>
      <c r="R6" s="39">
        <f t="shared" si="1"/>
        <v>5.0000000000000001E-3</v>
      </c>
      <c r="S6" s="39">
        <f t="shared" si="1"/>
        <v>5.0000000000000001E-3</v>
      </c>
      <c r="T6" s="39">
        <f t="shared" si="1"/>
        <v>5.0000000000000001E-3</v>
      </c>
      <c r="U6" s="39">
        <f t="shared" si="1"/>
        <v>5.0000000000000001E-3</v>
      </c>
      <c r="V6" s="39">
        <f t="shared" si="1"/>
        <v>5.0000000000000001E-3</v>
      </c>
      <c r="W6" s="39">
        <f t="shared" si="1"/>
        <v>5.0000000000000001E-3</v>
      </c>
      <c r="X6" s="39">
        <f t="shared" si="1"/>
        <v>5.0000000000000001E-3</v>
      </c>
      <c r="Y6" s="39">
        <f t="shared" si="1"/>
        <v>5.0000000000000001E-3</v>
      </c>
    </row>
    <row r="7" spans="4:25" ht="17.25" customHeight="1" x14ac:dyDescent="0.25">
      <c r="D7" s="32" t="s">
        <v>215</v>
      </c>
      <c r="E7" s="32" t="s">
        <v>216</v>
      </c>
      <c r="F7" s="33" t="s">
        <v>31</v>
      </c>
      <c r="G7" s="34" t="s">
        <v>32</v>
      </c>
      <c r="H7" s="32">
        <v>-150</v>
      </c>
      <c r="I7" s="35" t="s">
        <v>33</v>
      </c>
      <c r="J7" s="35" t="s">
        <v>35</v>
      </c>
      <c r="K7" s="36">
        <f t="shared" si="0"/>
        <v>0.60833333333333328</v>
      </c>
      <c r="L7" s="35" t="s">
        <v>37</v>
      </c>
      <c r="M7" s="37">
        <v>8</v>
      </c>
      <c r="N7" s="40">
        <f>ROUND($N$42*N5,2)</f>
        <v>0.2</v>
      </c>
      <c r="O7" s="41">
        <f>ROUND($O$42*O5,2)</f>
        <v>0.3</v>
      </c>
      <c r="P7" s="41">
        <f>ROUND($P$42*P5,2)</f>
        <v>0.4</v>
      </c>
      <c r="Q7" s="41">
        <f>ROUND($Q$42*Q5,2)</f>
        <v>0.5</v>
      </c>
      <c r="R7" s="41">
        <f>ROUND($R$42*R5,2)</f>
        <v>0.7</v>
      </c>
      <c r="S7" s="41">
        <f>ROUND($S$42*S5,2)</f>
        <v>0.8</v>
      </c>
      <c r="T7" s="41">
        <f>ROUND($T$42*T5,2)</f>
        <v>0.9</v>
      </c>
      <c r="U7" s="41">
        <f>ROUND($U$42*U5,2)</f>
        <v>0.9</v>
      </c>
      <c r="V7" s="41">
        <f>ROUND($V$42*V5,2)</f>
        <v>0.9</v>
      </c>
      <c r="W7" s="41">
        <f>ROUND(W42*W5,2)</f>
        <v>0.7</v>
      </c>
      <c r="X7" s="41">
        <f>ROUND(X42*X5,2)</f>
        <v>0.6</v>
      </c>
      <c r="Y7" s="41">
        <f>ROUND(Y42*Y5,2)</f>
        <v>0.4</v>
      </c>
    </row>
    <row r="8" spans="4:25" ht="17.25" customHeight="1" x14ac:dyDescent="0.25">
      <c r="D8" s="32" t="s">
        <v>215</v>
      </c>
      <c r="E8" s="32" t="s">
        <v>216</v>
      </c>
      <c r="F8" s="33" t="s">
        <v>31</v>
      </c>
      <c r="G8" s="34" t="s">
        <v>32</v>
      </c>
      <c r="H8" s="32">
        <v>-150</v>
      </c>
      <c r="I8" s="35" t="s">
        <v>33</v>
      </c>
      <c r="J8" s="35" t="s">
        <v>35</v>
      </c>
      <c r="K8" s="36">
        <f t="shared" si="0"/>
        <v>0.38666666666666666</v>
      </c>
      <c r="L8" s="35" t="s">
        <v>38</v>
      </c>
      <c r="M8" s="37">
        <v>8</v>
      </c>
      <c r="N8" s="40">
        <f>N5-SUM(N6:N7)</f>
        <v>0.79499999999999993</v>
      </c>
      <c r="O8" s="41">
        <f t="shared" ref="O8" si="2">O5-SUM(O6:O7)</f>
        <v>0.69500000000000006</v>
      </c>
      <c r="P8" s="41">
        <f t="shared" ref="P8:Y8" si="3">P5-SUM(P6:P7)</f>
        <v>0.59499999999999997</v>
      </c>
      <c r="Q8" s="41">
        <f t="shared" si="3"/>
        <v>0.495</v>
      </c>
      <c r="R8" s="41">
        <f t="shared" si="3"/>
        <v>0.29500000000000004</v>
      </c>
      <c r="S8" s="41">
        <f t="shared" si="3"/>
        <v>0.19499999999999995</v>
      </c>
      <c r="T8" s="41">
        <f t="shared" si="3"/>
        <v>9.4999999999999973E-2</v>
      </c>
      <c r="U8" s="41">
        <f t="shared" si="3"/>
        <v>9.4999999999999973E-2</v>
      </c>
      <c r="V8" s="41">
        <f t="shared" si="3"/>
        <v>9.4999999999999973E-2</v>
      </c>
      <c r="W8" s="41">
        <f t="shared" si="3"/>
        <v>0.29500000000000004</v>
      </c>
      <c r="X8" s="41">
        <f t="shared" si="3"/>
        <v>0.39500000000000002</v>
      </c>
      <c r="Y8" s="41">
        <f t="shared" si="3"/>
        <v>0.59499999999999997</v>
      </c>
    </row>
    <row r="9" spans="4:25" ht="17.25" customHeight="1" x14ac:dyDescent="0.25">
      <c r="D9" s="23" t="s">
        <v>215</v>
      </c>
      <c r="E9" s="23" t="s">
        <v>216</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215</v>
      </c>
      <c r="E10" s="23" t="s">
        <v>216</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215</v>
      </c>
      <c r="E11" s="23" t="s">
        <v>216</v>
      </c>
      <c r="F11" s="24" t="s">
        <v>43</v>
      </c>
      <c r="G11" s="25" t="s">
        <v>32</v>
      </c>
      <c r="H11" s="23">
        <v>-80</v>
      </c>
      <c r="I11" s="26" t="s">
        <v>44</v>
      </c>
      <c r="J11" s="26" t="s">
        <v>34</v>
      </c>
      <c r="K11" s="27">
        <f t="shared" si="0"/>
        <v>1.05</v>
      </c>
      <c r="L11" s="28" t="s">
        <v>28</v>
      </c>
      <c r="M11" s="29" t="s">
        <v>28</v>
      </c>
      <c r="N11" s="180">
        <f>(1-N13)*1.15</f>
        <v>1.1499999999999999</v>
      </c>
      <c r="O11" s="181">
        <f t="shared" ref="O11:Q11" si="4">(1-O13)*1.15</f>
        <v>1.1499999999999999</v>
      </c>
      <c r="P11" s="181">
        <f t="shared" si="4"/>
        <v>1.1499999999999999</v>
      </c>
      <c r="Q11" s="181">
        <f t="shared" si="4"/>
        <v>1.1499999999999999</v>
      </c>
      <c r="R11" s="43">
        <f t="shared" ref="R11:Y11" si="5">1-R13</f>
        <v>1</v>
      </c>
      <c r="S11" s="43">
        <f t="shared" si="5"/>
        <v>1</v>
      </c>
      <c r="T11" s="43">
        <f t="shared" si="5"/>
        <v>1</v>
      </c>
      <c r="U11" s="43">
        <f t="shared" si="5"/>
        <v>1</v>
      </c>
      <c r="V11" s="43">
        <f t="shared" si="5"/>
        <v>1</v>
      </c>
      <c r="W11" s="43">
        <f t="shared" si="5"/>
        <v>1</v>
      </c>
      <c r="X11" s="43">
        <f t="shared" si="5"/>
        <v>1</v>
      </c>
      <c r="Y11" s="43">
        <f t="shared" si="5"/>
        <v>1</v>
      </c>
    </row>
    <row r="12" spans="4:25" ht="17.25" customHeight="1" x14ac:dyDescent="0.25">
      <c r="D12" s="32" t="s">
        <v>215</v>
      </c>
      <c r="E12" s="32" t="s">
        <v>216</v>
      </c>
      <c r="F12" s="33" t="s">
        <v>43</v>
      </c>
      <c r="G12" s="34" t="s">
        <v>32</v>
      </c>
      <c r="H12" s="32">
        <v>-80</v>
      </c>
      <c r="I12" s="35" t="s">
        <v>44</v>
      </c>
      <c r="J12" s="35" t="s">
        <v>35</v>
      </c>
      <c r="K12" s="36">
        <f t="shared" si="0"/>
        <v>1.05</v>
      </c>
      <c r="L12" s="35" t="s">
        <v>45</v>
      </c>
      <c r="M12" s="37">
        <v>2000</v>
      </c>
      <c r="N12" s="44">
        <f>N11</f>
        <v>1.1499999999999999</v>
      </c>
      <c r="O12" s="39">
        <f t="shared" ref="O12:Y12" si="6">O11</f>
        <v>1.1499999999999999</v>
      </c>
      <c r="P12" s="39">
        <f t="shared" si="6"/>
        <v>1.1499999999999999</v>
      </c>
      <c r="Q12" s="39">
        <f t="shared" si="6"/>
        <v>1.1499999999999999</v>
      </c>
      <c r="R12" s="39">
        <f t="shared" si="6"/>
        <v>1</v>
      </c>
      <c r="S12" s="39">
        <f t="shared" si="6"/>
        <v>1</v>
      </c>
      <c r="T12" s="39">
        <f t="shared" si="6"/>
        <v>1</v>
      </c>
      <c r="U12" s="39">
        <f t="shared" si="6"/>
        <v>1</v>
      </c>
      <c r="V12" s="39">
        <f t="shared" si="6"/>
        <v>1</v>
      </c>
      <c r="W12" s="39">
        <f t="shared" si="6"/>
        <v>1</v>
      </c>
      <c r="X12" s="39">
        <f t="shared" si="6"/>
        <v>1</v>
      </c>
      <c r="Y12" s="39">
        <f t="shared" si="6"/>
        <v>1</v>
      </c>
    </row>
    <row r="13" spans="4:25" ht="17.25" customHeight="1" x14ac:dyDescent="0.25">
      <c r="D13" s="23" t="s">
        <v>215</v>
      </c>
      <c r="E13" s="23" t="s">
        <v>216</v>
      </c>
      <c r="F13" s="24" t="s">
        <v>43</v>
      </c>
      <c r="G13" s="25" t="s">
        <v>32</v>
      </c>
      <c r="H13" s="23">
        <v>-80</v>
      </c>
      <c r="I13" s="26" t="s">
        <v>46</v>
      </c>
      <c r="J13" s="26" t="s">
        <v>34</v>
      </c>
      <c r="K13" s="27">
        <f t="shared" si="0"/>
        <v>0</v>
      </c>
      <c r="L13" s="28" t="s">
        <v>28</v>
      </c>
      <c r="M13" s="29" t="s">
        <v>28</v>
      </c>
      <c r="N13" s="30">
        <v>0</v>
      </c>
      <c r="O13" s="31">
        <v>0</v>
      </c>
      <c r="P13" s="31">
        <v>0</v>
      </c>
      <c r="Q13" s="31">
        <v>0</v>
      </c>
      <c r="R13" s="31">
        <v>0</v>
      </c>
      <c r="S13" s="31">
        <v>0</v>
      </c>
      <c r="T13" s="31">
        <v>0</v>
      </c>
      <c r="U13" s="31">
        <v>0</v>
      </c>
      <c r="V13" s="31">
        <v>0</v>
      </c>
      <c r="W13" s="31">
        <v>0</v>
      </c>
      <c r="X13" s="31">
        <v>0</v>
      </c>
      <c r="Y13" s="31">
        <v>0</v>
      </c>
    </row>
    <row r="14" spans="4:25" ht="17.25" customHeight="1" x14ac:dyDescent="0.25">
      <c r="D14" s="32" t="s">
        <v>215</v>
      </c>
      <c r="E14" s="32" t="s">
        <v>216</v>
      </c>
      <c r="F14" s="33" t="s">
        <v>43</v>
      </c>
      <c r="G14" s="34" t="s">
        <v>32</v>
      </c>
      <c r="H14" s="32">
        <v>-80</v>
      </c>
      <c r="I14" s="35" t="s">
        <v>46</v>
      </c>
      <c r="J14" s="35" t="s">
        <v>35</v>
      </c>
      <c r="K14" s="36">
        <f t="shared" si="0"/>
        <v>0</v>
      </c>
      <c r="L14" s="35" t="s">
        <v>45</v>
      </c>
      <c r="M14" s="37">
        <v>2000</v>
      </c>
      <c r="N14" s="44">
        <f>N13</f>
        <v>0</v>
      </c>
      <c r="O14" s="39">
        <f t="shared" ref="O14:Y14" si="7">O13</f>
        <v>0</v>
      </c>
      <c r="P14" s="39">
        <f t="shared" si="7"/>
        <v>0</v>
      </c>
      <c r="Q14" s="39">
        <f t="shared" si="7"/>
        <v>0</v>
      </c>
      <c r="R14" s="39">
        <f t="shared" si="7"/>
        <v>0</v>
      </c>
      <c r="S14" s="39">
        <f t="shared" si="7"/>
        <v>0</v>
      </c>
      <c r="T14" s="39">
        <f t="shared" si="7"/>
        <v>0</v>
      </c>
      <c r="U14" s="39">
        <f t="shared" si="7"/>
        <v>0</v>
      </c>
      <c r="V14" s="39">
        <f t="shared" si="7"/>
        <v>0</v>
      </c>
      <c r="W14" s="39">
        <f t="shared" si="7"/>
        <v>0</v>
      </c>
      <c r="X14" s="39">
        <f t="shared" si="7"/>
        <v>0</v>
      </c>
      <c r="Y14" s="39">
        <f t="shared" si="7"/>
        <v>0</v>
      </c>
    </row>
    <row r="15" spans="4:25" ht="17.25" customHeight="1" x14ac:dyDescent="0.25">
      <c r="D15" s="17" t="s">
        <v>215</v>
      </c>
      <c r="E15" s="17" t="s">
        <v>216</v>
      </c>
      <c r="F15" s="18" t="s">
        <v>28</v>
      </c>
      <c r="G15" s="19" t="s">
        <v>47</v>
      </c>
      <c r="H15" s="17" t="s">
        <v>28</v>
      </c>
      <c r="I15" s="20" t="s">
        <v>28</v>
      </c>
      <c r="J15" s="20" t="s">
        <v>28</v>
      </c>
      <c r="K15" s="17" t="str">
        <f t="shared" si="0"/>
        <v>n/a</v>
      </c>
      <c r="L15" s="20" t="s">
        <v>28</v>
      </c>
      <c r="M15" s="21" t="s">
        <v>28</v>
      </c>
      <c r="N15" s="22" t="s">
        <v>28</v>
      </c>
      <c r="O15" s="17" t="s">
        <v>28</v>
      </c>
      <c r="P15" s="17" t="s">
        <v>28</v>
      </c>
      <c r="Q15" s="17" t="s">
        <v>28</v>
      </c>
      <c r="R15" s="17" t="s">
        <v>28</v>
      </c>
      <c r="S15" s="17" t="s">
        <v>28</v>
      </c>
      <c r="T15" s="17" t="s">
        <v>28</v>
      </c>
      <c r="U15" s="17" t="s">
        <v>28</v>
      </c>
      <c r="V15" s="17" t="s">
        <v>28</v>
      </c>
      <c r="W15" s="17" t="s">
        <v>28</v>
      </c>
      <c r="X15" s="17" t="s">
        <v>28</v>
      </c>
      <c r="Y15" s="17" t="s">
        <v>28</v>
      </c>
    </row>
    <row r="16" spans="4:25" ht="17.25" customHeight="1" x14ac:dyDescent="0.25">
      <c r="D16" s="23" t="s">
        <v>215</v>
      </c>
      <c r="E16" s="23" t="s">
        <v>216</v>
      </c>
      <c r="F16" s="24" t="s">
        <v>48</v>
      </c>
      <c r="G16" s="25" t="s">
        <v>32</v>
      </c>
      <c r="H16" s="23">
        <v>-45</v>
      </c>
      <c r="I16" s="26" t="s">
        <v>49</v>
      </c>
      <c r="J16" s="26" t="s">
        <v>34</v>
      </c>
      <c r="K16" s="27">
        <f t="shared" si="0"/>
        <v>0.55000000000000004</v>
      </c>
      <c r="L16" s="28" t="s">
        <v>28</v>
      </c>
      <c r="M16" s="29" t="s">
        <v>28</v>
      </c>
      <c r="N16" s="30">
        <v>0.4</v>
      </c>
      <c r="O16" s="31">
        <v>0.49</v>
      </c>
      <c r="P16" s="31">
        <v>0.49</v>
      </c>
      <c r="Q16" s="31">
        <v>0.49</v>
      </c>
      <c r="R16" s="45">
        <v>0.55000000000000004</v>
      </c>
      <c r="S16" s="45">
        <v>0.64</v>
      </c>
      <c r="T16" s="45">
        <v>0.59</v>
      </c>
      <c r="U16" s="45">
        <v>0.67</v>
      </c>
      <c r="V16" s="45">
        <v>0.56999999999999995</v>
      </c>
      <c r="W16" s="45">
        <v>0.53</v>
      </c>
      <c r="X16" s="31">
        <v>0.59</v>
      </c>
      <c r="Y16" s="31">
        <v>0.59</v>
      </c>
    </row>
    <row r="17" spans="4:25" ht="17.25" customHeight="1" x14ac:dyDescent="0.25">
      <c r="D17" s="32" t="s">
        <v>215</v>
      </c>
      <c r="E17" s="32" t="s">
        <v>216</v>
      </c>
      <c r="F17" s="33" t="s">
        <v>48</v>
      </c>
      <c r="G17" s="34" t="s">
        <v>32</v>
      </c>
      <c r="H17" s="32">
        <v>-45</v>
      </c>
      <c r="I17" s="35" t="s">
        <v>49</v>
      </c>
      <c r="J17" s="35" t="s">
        <v>35</v>
      </c>
      <c r="K17" s="36">
        <f t="shared" si="0"/>
        <v>0.55000000000000004</v>
      </c>
      <c r="L17" s="35" t="s">
        <v>50</v>
      </c>
      <c r="M17" s="37">
        <v>3.6</v>
      </c>
      <c r="N17" s="40">
        <f>N16</f>
        <v>0.4</v>
      </c>
      <c r="O17" s="41">
        <f t="shared" ref="O17:Y17" si="8">O16</f>
        <v>0.49</v>
      </c>
      <c r="P17" s="41">
        <f t="shared" si="8"/>
        <v>0.49</v>
      </c>
      <c r="Q17" s="41">
        <f t="shared" si="8"/>
        <v>0.49</v>
      </c>
      <c r="R17" s="46">
        <f t="shared" si="8"/>
        <v>0.55000000000000004</v>
      </c>
      <c r="S17" s="46">
        <f t="shared" si="8"/>
        <v>0.64</v>
      </c>
      <c r="T17" s="46">
        <f>T16</f>
        <v>0.59</v>
      </c>
      <c r="U17" s="46">
        <f t="shared" si="8"/>
        <v>0.67</v>
      </c>
      <c r="V17" s="46">
        <f t="shared" si="8"/>
        <v>0.56999999999999995</v>
      </c>
      <c r="W17" s="46">
        <f t="shared" si="8"/>
        <v>0.53</v>
      </c>
      <c r="X17" s="41">
        <f t="shared" si="8"/>
        <v>0.59</v>
      </c>
      <c r="Y17" s="41">
        <f t="shared" si="8"/>
        <v>0.59</v>
      </c>
    </row>
    <row r="18" spans="4:25" ht="17.25" customHeight="1" x14ac:dyDescent="0.25">
      <c r="D18" s="32" t="s">
        <v>215</v>
      </c>
      <c r="E18" s="32" t="s">
        <v>216</v>
      </c>
      <c r="F18" s="33" t="s">
        <v>48</v>
      </c>
      <c r="G18" s="34" t="s">
        <v>32</v>
      </c>
      <c r="H18" s="32">
        <v>-45</v>
      </c>
      <c r="I18" s="35" t="s">
        <v>49</v>
      </c>
      <c r="J18" s="35" t="s">
        <v>35</v>
      </c>
      <c r="K18" s="36">
        <f t="shared" si="0"/>
        <v>0.11083333333333334</v>
      </c>
      <c r="L18" s="35" t="s">
        <v>51</v>
      </c>
      <c r="M18" s="37">
        <v>1.5</v>
      </c>
      <c r="N18" s="40">
        <f>ROUND(N17*0.2,2)</f>
        <v>0.08</v>
      </c>
      <c r="O18" s="41">
        <f t="shared" ref="O18:Y18" si="9">ROUND(O17*0.2,2)</f>
        <v>0.1</v>
      </c>
      <c r="P18" s="41">
        <f t="shared" si="9"/>
        <v>0.1</v>
      </c>
      <c r="Q18" s="41">
        <f t="shared" si="9"/>
        <v>0.1</v>
      </c>
      <c r="R18" s="46">
        <f t="shared" si="9"/>
        <v>0.11</v>
      </c>
      <c r="S18" s="46">
        <f t="shared" si="9"/>
        <v>0.13</v>
      </c>
      <c r="T18" s="46">
        <f>ROUND(T17*0.2,2)</f>
        <v>0.12</v>
      </c>
      <c r="U18" s="46">
        <f t="shared" si="9"/>
        <v>0.13</v>
      </c>
      <c r="V18" s="46">
        <f t="shared" si="9"/>
        <v>0.11</v>
      </c>
      <c r="W18" s="46">
        <f t="shared" si="9"/>
        <v>0.11</v>
      </c>
      <c r="X18" s="41">
        <f t="shared" si="9"/>
        <v>0.12</v>
      </c>
      <c r="Y18" s="41">
        <f t="shared" si="9"/>
        <v>0.12</v>
      </c>
    </row>
    <row r="19" spans="4:25" ht="17.25" customHeight="1" x14ac:dyDescent="0.25">
      <c r="D19" s="32" t="s">
        <v>215</v>
      </c>
      <c r="E19" s="32" t="s">
        <v>216</v>
      </c>
      <c r="F19" s="33" t="s">
        <v>48</v>
      </c>
      <c r="G19" s="34" t="s">
        <v>32</v>
      </c>
      <c r="H19" s="32">
        <v>-45</v>
      </c>
      <c r="I19" s="35" t="s">
        <v>49</v>
      </c>
      <c r="J19" s="35" t="s">
        <v>35</v>
      </c>
      <c r="K19" s="36">
        <f t="shared" si="0"/>
        <v>0.11083333333333334</v>
      </c>
      <c r="L19" s="35" t="s">
        <v>52</v>
      </c>
      <c r="M19" s="37">
        <v>1</v>
      </c>
      <c r="N19" s="40">
        <f>N18</f>
        <v>0.08</v>
      </c>
      <c r="O19" s="41">
        <f t="shared" ref="O19:Y19" si="10">O18</f>
        <v>0.1</v>
      </c>
      <c r="P19" s="41">
        <f t="shared" si="10"/>
        <v>0.1</v>
      </c>
      <c r="Q19" s="41">
        <f t="shared" si="10"/>
        <v>0.1</v>
      </c>
      <c r="R19" s="46">
        <f t="shared" si="10"/>
        <v>0.11</v>
      </c>
      <c r="S19" s="46">
        <f t="shared" si="10"/>
        <v>0.13</v>
      </c>
      <c r="T19" s="46">
        <f>T18</f>
        <v>0.12</v>
      </c>
      <c r="U19" s="46">
        <f t="shared" si="10"/>
        <v>0.13</v>
      </c>
      <c r="V19" s="46">
        <f t="shared" si="10"/>
        <v>0.11</v>
      </c>
      <c r="W19" s="46">
        <f t="shared" si="10"/>
        <v>0.11</v>
      </c>
      <c r="X19" s="41">
        <f t="shared" si="10"/>
        <v>0.12</v>
      </c>
      <c r="Y19" s="41">
        <f t="shared" si="10"/>
        <v>0.12</v>
      </c>
    </row>
    <row r="20" spans="4:25" ht="17.25" customHeight="1" x14ac:dyDescent="0.25">
      <c r="D20" s="23" t="s">
        <v>215</v>
      </c>
      <c r="E20" s="23" t="s">
        <v>216</v>
      </c>
      <c r="F20" s="24" t="s">
        <v>48</v>
      </c>
      <c r="G20" s="25" t="s">
        <v>32</v>
      </c>
      <c r="H20" s="23">
        <v>-45</v>
      </c>
      <c r="I20" s="26" t="s">
        <v>53</v>
      </c>
      <c r="J20" s="26" t="s">
        <v>34</v>
      </c>
      <c r="K20" s="27">
        <f t="shared" si="0"/>
        <v>0.36587500000000001</v>
      </c>
      <c r="L20" s="28" t="s">
        <v>28</v>
      </c>
      <c r="M20" s="29" t="s">
        <v>28</v>
      </c>
      <c r="N20" s="182">
        <f>(100%-N16-N25-N30)*1.15</f>
        <v>0.64399999999999991</v>
      </c>
      <c r="O20" s="183">
        <f t="shared" ref="O20:Q20" si="11">(100%-O16-O25-O30)*1.15</f>
        <v>0.50600000000000001</v>
      </c>
      <c r="P20" s="183">
        <f t="shared" si="11"/>
        <v>0.50600000000000001</v>
      </c>
      <c r="Q20" s="183">
        <f t="shared" si="11"/>
        <v>0.49449999999999994</v>
      </c>
      <c r="R20" s="49">
        <f t="shared" ref="R20:S20" si="12">ROUND((100%-R16-R25-R30)*1-AD40,2)</f>
        <v>0.37</v>
      </c>
      <c r="S20" s="49">
        <f t="shared" si="12"/>
        <v>0.27</v>
      </c>
      <c r="T20" s="49">
        <f>ROUND((100%-T16-T25-T30)*1-AF40,2)</f>
        <v>0.27</v>
      </c>
      <c r="U20" s="49">
        <f t="shared" ref="U20:W20" si="13">ROUND((100%-U16-U25-U30)*1-AG40,2)</f>
        <v>0.13</v>
      </c>
      <c r="V20" s="49">
        <f t="shared" si="13"/>
        <v>0.18</v>
      </c>
      <c r="W20" s="49">
        <f t="shared" si="13"/>
        <v>0.38</v>
      </c>
      <c r="X20" s="48">
        <f t="shared" ref="X20:Y20" si="14">100%-X16-X25-X30</f>
        <v>0.32000000000000006</v>
      </c>
      <c r="Y20" s="48">
        <f t="shared" si="14"/>
        <v>0.32000000000000006</v>
      </c>
    </row>
    <row r="21" spans="4:25" ht="17.25" customHeight="1" x14ac:dyDescent="0.25">
      <c r="D21" s="32" t="s">
        <v>215</v>
      </c>
      <c r="E21" s="32" t="s">
        <v>216</v>
      </c>
      <c r="F21" s="33" t="s">
        <v>48</v>
      </c>
      <c r="G21" s="34" t="s">
        <v>32</v>
      </c>
      <c r="H21" s="32">
        <v>-45</v>
      </c>
      <c r="I21" s="35" t="s">
        <v>53</v>
      </c>
      <c r="J21" s="35" t="s">
        <v>35</v>
      </c>
      <c r="K21" s="36">
        <f t="shared" si="0"/>
        <v>0.36587500000000001</v>
      </c>
      <c r="L21" s="35" t="s">
        <v>54</v>
      </c>
      <c r="M21" s="37">
        <v>2.5</v>
      </c>
      <c r="N21" s="40">
        <f>N20</f>
        <v>0.64399999999999991</v>
      </c>
      <c r="O21" s="41">
        <f t="shared" ref="O21:Y21" si="15">O20</f>
        <v>0.50600000000000001</v>
      </c>
      <c r="P21" s="41">
        <f t="shared" si="15"/>
        <v>0.50600000000000001</v>
      </c>
      <c r="Q21" s="41">
        <f t="shared" si="15"/>
        <v>0.49449999999999994</v>
      </c>
      <c r="R21" s="46">
        <f t="shared" si="15"/>
        <v>0.37</v>
      </c>
      <c r="S21" s="46">
        <f t="shared" si="15"/>
        <v>0.27</v>
      </c>
      <c r="T21" s="46">
        <f t="shared" si="15"/>
        <v>0.27</v>
      </c>
      <c r="U21" s="46">
        <f t="shared" si="15"/>
        <v>0.13</v>
      </c>
      <c r="V21" s="46">
        <f t="shared" si="15"/>
        <v>0.18</v>
      </c>
      <c r="W21" s="46">
        <f t="shared" si="15"/>
        <v>0.38</v>
      </c>
      <c r="X21" s="41">
        <f t="shared" si="15"/>
        <v>0.32000000000000006</v>
      </c>
      <c r="Y21" s="41">
        <f t="shared" si="15"/>
        <v>0.32000000000000006</v>
      </c>
    </row>
    <row r="22" spans="4:25" ht="17.25" customHeight="1" x14ac:dyDescent="0.25">
      <c r="D22" s="32" t="s">
        <v>215</v>
      </c>
      <c r="E22" s="32" t="s">
        <v>216</v>
      </c>
      <c r="F22" s="33" t="s">
        <v>48</v>
      </c>
      <c r="G22" s="34" t="s">
        <v>32</v>
      </c>
      <c r="H22" s="32">
        <v>-45</v>
      </c>
      <c r="I22" s="35" t="s">
        <v>53</v>
      </c>
      <c r="J22" s="35" t="s">
        <v>35</v>
      </c>
      <c r="K22" s="36">
        <f t="shared" si="0"/>
        <v>0.21916666666666665</v>
      </c>
      <c r="L22" s="35" t="s">
        <v>55</v>
      </c>
      <c r="M22" s="37">
        <f>ROUND(0.5%*230,1)</f>
        <v>1.2</v>
      </c>
      <c r="N22" s="40">
        <f>SUM(N23:N24)</f>
        <v>0.39</v>
      </c>
      <c r="O22" s="41">
        <f t="shared" ref="O22:Y22" si="16">SUM(O23:O24)</f>
        <v>0.3</v>
      </c>
      <c r="P22" s="41">
        <f t="shared" si="16"/>
        <v>0.3</v>
      </c>
      <c r="Q22" s="41">
        <f t="shared" si="16"/>
        <v>0.3</v>
      </c>
      <c r="R22" s="46">
        <f t="shared" si="16"/>
        <v>0.22</v>
      </c>
      <c r="S22" s="46">
        <f t="shared" si="16"/>
        <v>0.16</v>
      </c>
      <c r="T22" s="46">
        <f t="shared" si="16"/>
        <v>0.16</v>
      </c>
      <c r="U22" s="46">
        <f t="shared" si="16"/>
        <v>0.08</v>
      </c>
      <c r="V22" s="46">
        <f t="shared" si="16"/>
        <v>0.11</v>
      </c>
      <c r="W22" s="46">
        <f t="shared" si="16"/>
        <v>0.23</v>
      </c>
      <c r="X22" s="41">
        <f t="shared" si="16"/>
        <v>0.19</v>
      </c>
      <c r="Y22" s="41">
        <f t="shared" si="16"/>
        <v>0.19</v>
      </c>
    </row>
    <row r="23" spans="4:25" ht="17.25" customHeight="1" x14ac:dyDescent="0.25">
      <c r="D23" s="32" t="s">
        <v>215</v>
      </c>
      <c r="E23" s="32" t="s">
        <v>216</v>
      </c>
      <c r="F23" s="33" t="s">
        <v>48</v>
      </c>
      <c r="G23" s="34" t="s">
        <v>32</v>
      </c>
      <c r="H23" s="32">
        <v>-45</v>
      </c>
      <c r="I23" s="35" t="s">
        <v>53</v>
      </c>
      <c r="J23" s="35" t="s">
        <v>35</v>
      </c>
      <c r="K23" s="36">
        <f t="shared" si="0"/>
        <v>0</v>
      </c>
      <c r="L23" s="35" t="s">
        <v>56</v>
      </c>
      <c r="M23" s="37">
        <v>0.1</v>
      </c>
      <c r="N23" s="40">
        <v>0</v>
      </c>
      <c r="O23" s="41">
        <v>0</v>
      </c>
      <c r="P23" s="41">
        <v>0</v>
      </c>
      <c r="Q23" s="41">
        <v>0</v>
      </c>
      <c r="R23" s="46">
        <v>0</v>
      </c>
      <c r="S23" s="46">
        <v>0</v>
      </c>
      <c r="T23" s="46">
        <v>0</v>
      </c>
      <c r="U23" s="46">
        <v>0</v>
      </c>
      <c r="V23" s="46">
        <v>0</v>
      </c>
      <c r="W23" s="46">
        <v>0</v>
      </c>
      <c r="X23" s="41">
        <v>0</v>
      </c>
      <c r="Y23" s="41">
        <v>0</v>
      </c>
    </row>
    <row r="24" spans="4:25" ht="17.25" customHeight="1" x14ac:dyDescent="0.25">
      <c r="D24" s="32" t="s">
        <v>215</v>
      </c>
      <c r="E24" s="32" t="s">
        <v>216</v>
      </c>
      <c r="F24" s="33" t="s">
        <v>48</v>
      </c>
      <c r="G24" s="34" t="s">
        <v>32</v>
      </c>
      <c r="H24" s="32">
        <v>-45</v>
      </c>
      <c r="I24" s="35" t="s">
        <v>53</v>
      </c>
      <c r="J24" s="35" t="s">
        <v>35</v>
      </c>
      <c r="K24" s="36">
        <f t="shared" si="0"/>
        <v>0.21916666666666665</v>
      </c>
      <c r="L24" s="35" t="s">
        <v>51</v>
      </c>
      <c r="M24" s="37">
        <v>1.5</v>
      </c>
      <c r="N24" s="40">
        <f>ROUND(60%*N20,2)-N23</f>
        <v>0.39</v>
      </c>
      <c r="O24" s="41">
        <f t="shared" ref="O24:Y24" si="17">ROUND(60%*O20,2)-O23</f>
        <v>0.3</v>
      </c>
      <c r="P24" s="41">
        <f t="shared" si="17"/>
        <v>0.3</v>
      </c>
      <c r="Q24" s="41">
        <f t="shared" si="17"/>
        <v>0.3</v>
      </c>
      <c r="R24" s="46">
        <f t="shared" si="17"/>
        <v>0.22</v>
      </c>
      <c r="S24" s="46">
        <f t="shared" si="17"/>
        <v>0.16</v>
      </c>
      <c r="T24" s="46">
        <f t="shared" si="17"/>
        <v>0.16</v>
      </c>
      <c r="U24" s="46">
        <f t="shared" si="17"/>
        <v>0.08</v>
      </c>
      <c r="V24" s="46">
        <f t="shared" si="17"/>
        <v>0.11</v>
      </c>
      <c r="W24" s="46">
        <f t="shared" si="17"/>
        <v>0.23</v>
      </c>
      <c r="X24" s="41">
        <f t="shared" si="17"/>
        <v>0.19</v>
      </c>
      <c r="Y24" s="41">
        <f t="shared" si="17"/>
        <v>0.19</v>
      </c>
    </row>
    <row r="25" spans="4:25" ht="17.25" customHeight="1" x14ac:dyDescent="0.25">
      <c r="D25" s="23" t="s">
        <v>215</v>
      </c>
      <c r="E25" s="23" t="s">
        <v>216</v>
      </c>
      <c r="F25" s="24" t="s">
        <v>48</v>
      </c>
      <c r="G25" s="25" t="s">
        <v>32</v>
      </c>
      <c r="H25" s="23">
        <v>-45</v>
      </c>
      <c r="I25" s="26" t="s">
        <v>57</v>
      </c>
      <c r="J25" s="26" t="s">
        <v>34</v>
      </c>
      <c r="K25" s="27">
        <f t="shared" si="0"/>
        <v>8.249999999999999E-2</v>
      </c>
      <c r="L25" s="28" t="s">
        <v>28</v>
      </c>
      <c r="M25" s="29" t="s">
        <v>28</v>
      </c>
      <c r="N25" s="30">
        <v>0.04</v>
      </c>
      <c r="O25" s="31">
        <v>7.0000000000000007E-2</v>
      </c>
      <c r="P25" s="31">
        <v>7.0000000000000007E-2</v>
      </c>
      <c r="Q25" s="31">
        <v>0.08</v>
      </c>
      <c r="R25" s="45">
        <v>0.08</v>
      </c>
      <c r="S25" s="45">
        <v>0.09</v>
      </c>
      <c r="T25" s="45">
        <v>0.09</v>
      </c>
      <c r="U25" s="45">
        <v>0.1</v>
      </c>
      <c r="V25" s="45">
        <v>0.1</v>
      </c>
      <c r="W25" s="45">
        <v>0.09</v>
      </c>
      <c r="X25" s="31">
        <v>0.09</v>
      </c>
      <c r="Y25" s="31">
        <v>0.09</v>
      </c>
    </row>
    <row r="26" spans="4:25" ht="17.25" customHeight="1" x14ac:dyDescent="0.25">
      <c r="D26" s="32" t="s">
        <v>215</v>
      </c>
      <c r="E26" s="32" t="s">
        <v>216</v>
      </c>
      <c r="F26" s="33" t="s">
        <v>48</v>
      </c>
      <c r="G26" s="34" t="s">
        <v>32</v>
      </c>
      <c r="H26" s="32">
        <v>-45</v>
      </c>
      <c r="I26" s="35" t="s">
        <v>57</v>
      </c>
      <c r="J26" s="35" t="s">
        <v>35</v>
      </c>
      <c r="K26" s="36">
        <f t="shared" si="0"/>
        <v>8.249999999999999E-2</v>
      </c>
      <c r="L26" s="35" t="s">
        <v>54</v>
      </c>
      <c r="M26" s="37">
        <v>2.5</v>
      </c>
      <c r="N26" s="40">
        <f>N25</f>
        <v>0.04</v>
      </c>
      <c r="O26" s="41">
        <f t="shared" ref="O26:Y26" si="18">O25</f>
        <v>7.0000000000000007E-2</v>
      </c>
      <c r="P26" s="41">
        <f t="shared" si="18"/>
        <v>7.0000000000000007E-2</v>
      </c>
      <c r="Q26" s="41">
        <f t="shared" si="18"/>
        <v>0.08</v>
      </c>
      <c r="R26" s="46">
        <f t="shared" si="18"/>
        <v>0.08</v>
      </c>
      <c r="S26" s="46">
        <f t="shared" si="18"/>
        <v>0.09</v>
      </c>
      <c r="T26" s="46">
        <f t="shared" si="18"/>
        <v>0.09</v>
      </c>
      <c r="U26" s="46">
        <f t="shared" si="18"/>
        <v>0.1</v>
      </c>
      <c r="V26" s="46">
        <f t="shared" si="18"/>
        <v>0.1</v>
      </c>
      <c r="W26" s="46">
        <f t="shared" si="18"/>
        <v>0.09</v>
      </c>
      <c r="X26" s="41">
        <f t="shared" si="18"/>
        <v>0.09</v>
      </c>
      <c r="Y26" s="41">
        <f t="shared" si="18"/>
        <v>0.09</v>
      </c>
    </row>
    <row r="27" spans="4:25" ht="17.25" customHeight="1" x14ac:dyDescent="0.25">
      <c r="D27" s="32" t="s">
        <v>215</v>
      </c>
      <c r="E27" s="32" t="s">
        <v>216</v>
      </c>
      <c r="F27" s="33" t="s">
        <v>48</v>
      </c>
      <c r="G27" s="34" t="s">
        <v>32</v>
      </c>
      <c r="H27" s="32">
        <v>-45</v>
      </c>
      <c r="I27" s="35" t="s">
        <v>57</v>
      </c>
      <c r="J27" s="35" t="s">
        <v>35</v>
      </c>
      <c r="K27" s="36">
        <f t="shared" si="0"/>
        <v>4.7500000000000007E-2</v>
      </c>
      <c r="L27" s="35" t="s">
        <v>55</v>
      </c>
      <c r="M27" s="37">
        <f>ROUND(0.5%*230,1)</f>
        <v>1.2</v>
      </c>
      <c r="N27" s="40">
        <f>SUM(N28:N29)</f>
        <v>0.02</v>
      </c>
      <c r="O27" s="41">
        <f t="shared" ref="O27:Y27" si="19">SUM(O28:O29)</f>
        <v>0.04</v>
      </c>
      <c r="P27" s="41">
        <f t="shared" si="19"/>
        <v>0.04</v>
      </c>
      <c r="Q27" s="41">
        <f t="shared" si="19"/>
        <v>0.05</v>
      </c>
      <c r="R27" s="46">
        <f t="shared" si="19"/>
        <v>0.05</v>
      </c>
      <c r="S27" s="46">
        <f t="shared" si="19"/>
        <v>0.05</v>
      </c>
      <c r="T27" s="46">
        <f t="shared" si="19"/>
        <v>0.05</v>
      </c>
      <c r="U27" s="46">
        <f t="shared" si="19"/>
        <v>0.06</v>
      </c>
      <c r="V27" s="46">
        <f t="shared" si="19"/>
        <v>0.06</v>
      </c>
      <c r="W27" s="46">
        <f t="shared" si="19"/>
        <v>0.05</v>
      </c>
      <c r="X27" s="41">
        <f t="shared" si="19"/>
        <v>0.05</v>
      </c>
      <c r="Y27" s="41">
        <f t="shared" si="19"/>
        <v>0.05</v>
      </c>
    </row>
    <row r="28" spans="4:25" ht="17.25" customHeight="1" x14ac:dyDescent="0.25">
      <c r="D28" s="32" t="s">
        <v>215</v>
      </c>
      <c r="E28" s="32" t="s">
        <v>216</v>
      </c>
      <c r="F28" s="33" t="s">
        <v>48</v>
      </c>
      <c r="G28" s="34" t="s">
        <v>32</v>
      </c>
      <c r="H28" s="32">
        <v>-45</v>
      </c>
      <c r="I28" s="35" t="s">
        <v>57</v>
      </c>
      <c r="J28" s="35" t="s">
        <v>35</v>
      </c>
      <c r="K28" s="36">
        <f t="shared" si="0"/>
        <v>0</v>
      </c>
      <c r="L28" s="35" t="s">
        <v>56</v>
      </c>
      <c r="M28" s="37">
        <v>0.1</v>
      </c>
      <c r="N28" s="40">
        <v>0</v>
      </c>
      <c r="O28" s="41">
        <v>0</v>
      </c>
      <c r="P28" s="41">
        <v>0</v>
      </c>
      <c r="Q28" s="41">
        <v>0</v>
      </c>
      <c r="R28" s="46">
        <v>0</v>
      </c>
      <c r="S28" s="46">
        <v>0</v>
      </c>
      <c r="T28" s="46">
        <v>0</v>
      </c>
      <c r="U28" s="46">
        <v>0</v>
      </c>
      <c r="V28" s="46">
        <v>0</v>
      </c>
      <c r="W28" s="46">
        <v>0</v>
      </c>
      <c r="X28" s="41">
        <v>0</v>
      </c>
      <c r="Y28" s="41">
        <v>0</v>
      </c>
    </row>
    <row r="29" spans="4:25" ht="17.25" customHeight="1" x14ac:dyDescent="0.25">
      <c r="D29" s="32" t="s">
        <v>215</v>
      </c>
      <c r="E29" s="32" t="s">
        <v>216</v>
      </c>
      <c r="F29" s="33" t="s">
        <v>48</v>
      </c>
      <c r="G29" s="34" t="s">
        <v>32</v>
      </c>
      <c r="H29" s="32">
        <v>-45</v>
      </c>
      <c r="I29" s="35" t="s">
        <v>57</v>
      </c>
      <c r="J29" s="35" t="s">
        <v>35</v>
      </c>
      <c r="K29" s="36">
        <f t="shared" si="0"/>
        <v>4.7500000000000007E-2</v>
      </c>
      <c r="L29" s="35" t="s">
        <v>51</v>
      </c>
      <c r="M29" s="37">
        <v>1.5</v>
      </c>
      <c r="N29" s="40">
        <f>ROUND(60%*N25,2)-N28</f>
        <v>0.02</v>
      </c>
      <c r="O29" s="41">
        <f t="shared" ref="O29:Y29" si="20">ROUND(60%*O25,2)-O28</f>
        <v>0.04</v>
      </c>
      <c r="P29" s="41">
        <f t="shared" si="20"/>
        <v>0.04</v>
      </c>
      <c r="Q29" s="41">
        <f t="shared" si="20"/>
        <v>0.05</v>
      </c>
      <c r="R29" s="46">
        <f t="shared" si="20"/>
        <v>0.05</v>
      </c>
      <c r="S29" s="46">
        <f t="shared" si="20"/>
        <v>0.05</v>
      </c>
      <c r="T29" s="46">
        <f t="shared" si="20"/>
        <v>0.05</v>
      </c>
      <c r="U29" s="46">
        <f t="shared" si="20"/>
        <v>0.06</v>
      </c>
      <c r="V29" s="46">
        <f t="shared" si="20"/>
        <v>0.06</v>
      </c>
      <c r="W29" s="46">
        <f t="shared" si="20"/>
        <v>0.05</v>
      </c>
      <c r="X29" s="41">
        <f t="shared" si="20"/>
        <v>0.05</v>
      </c>
      <c r="Y29" s="41">
        <f t="shared" si="20"/>
        <v>0.05</v>
      </c>
    </row>
    <row r="30" spans="4:25" ht="17.25" customHeight="1" x14ac:dyDescent="0.25">
      <c r="D30" s="23" t="s">
        <v>215</v>
      </c>
      <c r="E30" s="23" t="s">
        <v>216</v>
      </c>
      <c r="F30" s="24" t="s">
        <v>48</v>
      </c>
      <c r="G30" s="25" t="s">
        <v>32</v>
      </c>
      <c r="H30" s="23">
        <v>-45</v>
      </c>
      <c r="I30" s="26" t="s">
        <v>58</v>
      </c>
      <c r="J30" s="26" t="s">
        <v>34</v>
      </c>
      <c r="K30" s="27">
        <f t="shared" si="0"/>
        <v>0</v>
      </c>
      <c r="L30" s="28" t="s">
        <v>28</v>
      </c>
      <c r="M30" s="29" t="s">
        <v>28</v>
      </c>
      <c r="N30" s="68">
        <v>0</v>
      </c>
      <c r="O30" s="69">
        <v>0</v>
      </c>
      <c r="P30" s="69">
        <v>0</v>
      </c>
      <c r="Q30" s="51">
        <f t="shared" ref="Q30:Y30" si="21">ROUNDDOWN(Q25*9%,2)</f>
        <v>0</v>
      </c>
      <c r="R30" s="52">
        <f t="shared" si="21"/>
        <v>0</v>
      </c>
      <c r="S30" s="52">
        <f t="shared" si="21"/>
        <v>0</v>
      </c>
      <c r="T30" s="52">
        <f t="shared" si="21"/>
        <v>0</v>
      </c>
      <c r="U30" s="52">
        <f t="shared" si="21"/>
        <v>0</v>
      </c>
      <c r="V30" s="52">
        <f t="shared" si="21"/>
        <v>0</v>
      </c>
      <c r="W30" s="52">
        <f t="shared" si="21"/>
        <v>0</v>
      </c>
      <c r="X30" s="51">
        <f t="shared" si="21"/>
        <v>0</v>
      </c>
      <c r="Y30" s="51">
        <f t="shared" si="21"/>
        <v>0</v>
      </c>
    </row>
    <row r="31" spans="4:25" ht="17.25" customHeight="1" x14ac:dyDescent="0.25">
      <c r="D31" s="32" t="s">
        <v>215</v>
      </c>
      <c r="E31" s="32" t="s">
        <v>216</v>
      </c>
      <c r="F31" s="33" t="s">
        <v>48</v>
      </c>
      <c r="G31" s="34" t="s">
        <v>32</v>
      </c>
      <c r="H31" s="32">
        <v>-45</v>
      </c>
      <c r="I31" s="35" t="s">
        <v>58</v>
      </c>
      <c r="J31" s="35" t="s">
        <v>35</v>
      </c>
      <c r="K31" s="36">
        <f t="shared" si="0"/>
        <v>0</v>
      </c>
      <c r="L31" s="35" t="s">
        <v>54</v>
      </c>
      <c r="M31" s="37">
        <v>2.5</v>
      </c>
      <c r="N31" s="40">
        <f t="shared" ref="N31:Y31" si="22">N30</f>
        <v>0</v>
      </c>
      <c r="O31" s="41">
        <f t="shared" si="22"/>
        <v>0</v>
      </c>
      <c r="P31" s="41">
        <f t="shared" si="22"/>
        <v>0</v>
      </c>
      <c r="Q31" s="41">
        <f t="shared" si="22"/>
        <v>0</v>
      </c>
      <c r="R31" s="46">
        <f t="shared" si="22"/>
        <v>0</v>
      </c>
      <c r="S31" s="46">
        <f t="shared" si="22"/>
        <v>0</v>
      </c>
      <c r="T31" s="46">
        <f t="shared" si="22"/>
        <v>0</v>
      </c>
      <c r="U31" s="46">
        <f t="shared" si="22"/>
        <v>0</v>
      </c>
      <c r="V31" s="46">
        <f t="shared" si="22"/>
        <v>0</v>
      </c>
      <c r="W31" s="46">
        <f t="shared" si="22"/>
        <v>0</v>
      </c>
      <c r="X31" s="41">
        <f t="shared" si="22"/>
        <v>0</v>
      </c>
      <c r="Y31" s="41">
        <f t="shared" si="22"/>
        <v>0</v>
      </c>
    </row>
    <row r="32" spans="4:25" ht="17.25" customHeight="1" x14ac:dyDescent="0.25">
      <c r="D32" s="32" t="s">
        <v>215</v>
      </c>
      <c r="E32" s="32" t="s">
        <v>216</v>
      </c>
      <c r="F32" s="33" t="s">
        <v>48</v>
      </c>
      <c r="G32" s="34" t="s">
        <v>32</v>
      </c>
      <c r="H32" s="32">
        <v>-45</v>
      </c>
      <c r="I32" s="35" t="s">
        <v>58</v>
      </c>
      <c r="J32" s="35" t="s">
        <v>35</v>
      </c>
      <c r="K32" s="36">
        <f t="shared" si="0"/>
        <v>0</v>
      </c>
      <c r="L32" s="35" t="s">
        <v>55</v>
      </c>
      <c r="M32" s="37">
        <f>ROUND(0.5%*230,1)</f>
        <v>1.2</v>
      </c>
      <c r="N32" s="40">
        <f>SUM(N33:N34)</f>
        <v>0</v>
      </c>
      <c r="O32" s="41">
        <f t="shared" ref="O32:Y32" si="23">SUM(O33:O34)</f>
        <v>0</v>
      </c>
      <c r="P32" s="41">
        <f t="shared" si="23"/>
        <v>0</v>
      </c>
      <c r="Q32" s="41">
        <f t="shared" si="23"/>
        <v>0</v>
      </c>
      <c r="R32" s="46">
        <f t="shared" si="23"/>
        <v>0</v>
      </c>
      <c r="S32" s="46">
        <f t="shared" si="23"/>
        <v>0</v>
      </c>
      <c r="T32" s="46">
        <f t="shared" si="23"/>
        <v>0</v>
      </c>
      <c r="U32" s="46">
        <f t="shared" si="23"/>
        <v>0</v>
      </c>
      <c r="V32" s="46">
        <f t="shared" si="23"/>
        <v>0</v>
      </c>
      <c r="W32" s="46">
        <f t="shared" si="23"/>
        <v>0</v>
      </c>
      <c r="X32" s="41">
        <f t="shared" si="23"/>
        <v>0</v>
      </c>
      <c r="Y32" s="41">
        <f t="shared" si="23"/>
        <v>0</v>
      </c>
    </row>
    <row r="33" spans="4:35" ht="17.25" customHeight="1" x14ac:dyDescent="0.25">
      <c r="D33" s="32" t="s">
        <v>215</v>
      </c>
      <c r="E33" s="32" t="s">
        <v>216</v>
      </c>
      <c r="F33" s="33" t="s">
        <v>48</v>
      </c>
      <c r="G33" s="34" t="s">
        <v>32</v>
      </c>
      <c r="H33" s="32">
        <v>-45</v>
      </c>
      <c r="I33" s="35" t="s">
        <v>58</v>
      </c>
      <c r="J33" s="35" t="s">
        <v>35</v>
      </c>
      <c r="K33" s="36">
        <f t="shared" si="0"/>
        <v>0</v>
      </c>
      <c r="L33" s="35" t="s">
        <v>56</v>
      </c>
      <c r="M33" s="37">
        <v>0.1</v>
      </c>
      <c r="N33" s="40">
        <v>0</v>
      </c>
      <c r="O33" s="41">
        <v>0</v>
      </c>
      <c r="P33" s="41">
        <v>0</v>
      </c>
      <c r="Q33" s="41">
        <v>0</v>
      </c>
      <c r="R33" s="46">
        <v>0</v>
      </c>
      <c r="S33" s="46">
        <v>0</v>
      </c>
      <c r="T33" s="46">
        <v>0</v>
      </c>
      <c r="U33" s="46">
        <v>0</v>
      </c>
      <c r="V33" s="46">
        <v>0</v>
      </c>
      <c r="W33" s="46">
        <v>0</v>
      </c>
      <c r="X33" s="41">
        <v>0</v>
      </c>
      <c r="Y33" s="41">
        <v>0</v>
      </c>
    </row>
    <row r="34" spans="4:35" ht="17.25" customHeight="1" x14ac:dyDescent="0.25">
      <c r="D34" s="32" t="s">
        <v>215</v>
      </c>
      <c r="E34" s="32" t="s">
        <v>216</v>
      </c>
      <c r="F34" s="33" t="s">
        <v>48</v>
      </c>
      <c r="G34" s="34" t="s">
        <v>32</v>
      </c>
      <c r="H34" s="32">
        <v>-45</v>
      </c>
      <c r="I34" s="35" t="s">
        <v>58</v>
      </c>
      <c r="J34" s="35" t="s">
        <v>35</v>
      </c>
      <c r="K34" s="36">
        <f t="shared" si="0"/>
        <v>0</v>
      </c>
      <c r="L34" s="35" t="s">
        <v>51</v>
      </c>
      <c r="M34" s="37">
        <v>1.5</v>
      </c>
      <c r="N34" s="40">
        <f t="shared" ref="N34:Y34" si="24">ROUND(60%*N30,2)-N33</f>
        <v>0</v>
      </c>
      <c r="O34" s="41">
        <f t="shared" si="24"/>
        <v>0</v>
      </c>
      <c r="P34" s="41">
        <f t="shared" si="24"/>
        <v>0</v>
      </c>
      <c r="Q34" s="41">
        <f t="shared" si="24"/>
        <v>0</v>
      </c>
      <c r="R34" s="46">
        <f t="shared" si="24"/>
        <v>0</v>
      </c>
      <c r="S34" s="46">
        <f t="shared" si="24"/>
        <v>0</v>
      </c>
      <c r="T34" s="46">
        <f t="shared" si="24"/>
        <v>0</v>
      </c>
      <c r="U34" s="46">
        <f t="shared" si="24"/>
        <v>0</v>
      </c>
      <c r="V34" s="46">
        <f t="shared" si="24"/>
        <v>0</v>
      </c>
      <c r="W34" s="46">
        <f t="shared" si="24"/>
        <v>0</v>
      </c>
      <c r="X34" s="41">
        <f t="shared" si="24"/>
        <v>0</v>
      </c>
      <c r="Y34" s="41">
        <f t="shared" si="24"/>
        <v>0</v>
      </c>
    </row>
    <row r="35" spans="4:35" ht="17.25" customHeight="1" x14ac:dyDescent="0.25">
      <c r="D35" s="17" t="s">
        <v>215</v>
      </c>
      <c r="E35" s="17" t="s">
        <v>216</v>
      </c>
      <c r="F35" s="18" t="s">
        <v>28</v>
      </c>
      <c r="G35" s="19" t="s">
        <v>59</v>
      </c>
      <c r="H35" s="17" t="s">
        <v>28</v>
      </c>
      <c r="I35" s="20" t="s">
        <v>28</v>
      </c>
      <c r="J35" s="20" t="s">
        <v>28</v>
      </c>
      <c r="K35" s="17" t="str">
        <f t="shared" si="0"/>
        <v>n/a</v>
      </c>
      <c r="L35" s="20" t="s">
        <v>28</v>
      </c>
      <c r="M35" s="21" t="s">
        <v>28</v>
      </c>
      <c r="N35" s="22" t="s">
        <v>28</v>
      </c>
      <c r="O35" s="17" t="s">
        <v>28</v>
      </c>
      <c r="P35" s="17" t="s">
        <v>28</v>
      </c>
      <c r="Q35" s="17" t="s">
        <v>28</v>
      </c>
      <c r="R35" s="17" t="s">
        <v>28</v>
      </c>
      <c r="S35" s="17" t="s">
        <v>28</v>
      </c>
      <c r="T35" s="17" t="s">
        <v>28</v>
      </c>
      <c r="U35" s="17" t="s">
        <v>28</v>
      </c>
      <c r="V35" s="17" t="s">
        <v>28</v>
      </c>
      <c r="W35" s="17" t="s">
        <v>28</v>
      </c>
      <c r="X35" s="17" t="s">
        <v>28</v>
      </c>
      <c r="Y35" s="17" t="s">
        <v>28</v>
      </c>
    </row>
    <row r="36" spans="4:35" ht="17.25" customHeight="1" x14ac:dyDescent="0.25">
      <c r="D36" s="23" t="s">
        <v>215</v>
      </c>
      <c r="E36" s="23" t="s">
        <v>216</v>
      </c>
      <c r="F36" s="24" t="s">
        <v>60</v>
      </c>
      <c r="G36" s="25" t="s">
        <v>32</v>
      </c>
      <c r="H36" s="23">
        <v>-30</v>
      </c>
      <c r="I36" s="26" t="s">
        <v>61</v>
      </c>
      <c r="J36" s="26" t="s">
        <v>34</v>
      </c>
      <c r="K36" s="27">
        <f t="shared" si="0"/>
        <v>0</v>
      </c>
      <c r="L36" s="28" t="s">
        <v>28</v>
      </c>
      <c r="M36" s="29" t="s">
        <v>28</v>
      </c>
      <c r="N36" s="30">
        <v>0</v>
      </c>
      <c r="O36" s="31">
        <v>0</v>
      </c>
      <c r="P36" s="31">
        <v>0</v>
      </c>
      <c r="Q36" s="31">
        <v>0</v>
      </c>
      <c r="R36" s="31">
        <v>0</v>
      </c>
      <c r="S36" s="31">
        <v>0</v>
      </c>
      <c r="T36" s="31">
        <v>0</v>
      </c>
      <c r="U36" s="31">
        <v>0</v>
      </c>
      <c r="V36" s="31">
        <v>0</v>
      </c>
      <c r="W36" s="31">
        <v>0</v>
      </c>
      <c r="X36" s="31">
        <v>0</v>
      </c>
      <c r="Y36" s="31">
        <v>0</v>
      </c>
    </row>
    <row r="37" spans="4:35" ht="17.25" customHeight="1" x14ac:dyDescent="0.25">
      <c r="D37" s="23" t="s">
        <v>215</v>
      </c>
      <c r="E37" s="23" t="s">
        <v>216</v>
      </c>
      <c r="F37" s="24" t="s">
        <v>62</v>
      </c>
      <c r="G37" s="25" t="s">
        <v>32</v>
      </c>
      <c r="H37" s="23">
        <v>-15</v>
      </c>
      <c r="I37" s="26" t="s">
        <v>63</v>
      </c>
      <c r="J37" s="26" t="s">
        <v>34</v>
      </c>
      <c r="K37" s="27">
        <f t="shared" si="0"/>
        <v>0.14999999999999997</v>
      </c>
      <c r="L37" s="28" t="s">
        <v>28</v>
      </c>
      <c r="M37" s="29" t="s">
        <v>28</v>
      </c>
      <c r="N37" s="30">
        <v>0.15</v>
      </c>
      <c r="O37" s="31">
        <v>0.15</v>
      </c>
      <c r="P37" s="31">
        <v>0.15</v>
      </c>
      <c r="Q37" s="31">
        <v>0.15</v>
      </c>
      <c r="R37" s="31">
        <v>0.15</v>
      </c>
      <c r="S37" s="31">
        <v>0.15</v>
      </c>
      <c r="T37" s="31">
        <v>0.15</v>
      </c>
      <c r="U37" s="31">
        <v>0.15</v>
      </c>
      <c r="V37" s="31">
        <v>0.15</v>
      </c>
      <c r="W37" s="31">
        <v>0.15</v>
      </c>
      <c r="X37" s="31">
        <v>0.15</v>
      </c>
      <c r="Y37" s="31">
        <v>0.15</v>
      </c>
      <c r="AD37" s="151" t="s">
        <v>64</v>
      </c>
    </row>
    <row r="38" spans="4:35" ht="17.25" customHeight="1" x14ac:dyDescent="0.25">
      <c r="D38" s="32" t="s">
        <v>215</v>
      </c>
      <c r="E38" s="32" t="s">
        <v>216</v>
      </c>
      <c r="F38" s="33" t="s">
        <v>62</v>
      </c>
      <c r="G38" s="34" t="s">
        <v>32</v>
      </c>
      <c r="H38" s="32">
        <v>-15</v>
      </c>
      <c r="I38" s="35" t="s">
        <v>63</v>
      </c>
      <c r="J38" s="35" t="s">
        <v>35</v>
      </c>
      <c r="K38" s="36">
        <f t="shared" si="0"/>
        <v>0.14999999999999997</v>
      </c>
      <c r="L38" s="35" t="s">
        <v>65</v>
      </c>
      <c r="M38" s="37">
        <v>0.52462334039425962</v>
      </c>
      <c r="N38" s="44">
        <f t="shared" ref="N38:Y39" si="25">N37</f>
        <v>0.15</v>
      </c>
      <c r="O38" s="39">
        <f t="shared" si="25"/>
        <v>0.15</v>
      </c>
      <c r="P38" s="39">
        <f t="shared" si="25"/>
        <v>0.15</v>
      </c>
      <c r="Q38" s="39">
        <f t="shared" si="25"/>
        <v>0.15</v>
      </c>
      <c r="R38" s="39">
        <f t="shared" si="25"/>
        <v>0.15</v>
      </c>
      <c r="S38" s="39">
        <f t="shared" si="25"/>
        <v>0.15</v>
      </c>
      <c r="T38" s="39">
        <f t="shared" si="25"/>
        <v>0.15</v>
      </c>
      <c r="U38" s="39">
        <f t="shared" si="25"/>
        <v>0.15</v>
      </c>
      <c r="V38" s="39">
        <f t="shared" si="25"/>
        <v>0.15</v>
      </c>
      <c r="W38" s="39">
        <f t="shared" si="25"/>
        <v>0.15</v>
      </c>
      <c r="X38" s="39">
        <f t="shared" si="25"/>
        <v>0.15</v>
      </c>
      <c r="Y38" s="39">
        <f t="shared" si="25"/>
        <v>0.15</v>
      </c>
    </row>
    <row r="39" spans="4:35" ht="17.25" customHeight="1" x14ac:dyDescent="0.25">
      <c r="D39" s="32" t="s">
        <v>215</v>
      </c>
      <c r="E39" s="32" t="s">
        <v>216</v>
      </c>
      <c r="F39" s="33" t="s">
        <v>62</v>
      </c>
      <c r="G39" s="34" t="s">
        <v>32</v>
      </c>
      <c r="H39" s="32">
        <v>-15</v>
      </c>
      <c r="I39" s="35" t="s">
        <v>63</v>
      </c>
      <c r="J39" s="35" t="s">
        <v>35</v>
      </c>
      <c r="K39" s="36">
        <f t="shared" si="0"/>
        <v>0.14999999999999997</v>
      </c>
      <c r="L39" s="35" t="s">
        <v>55</v>
      </c>
      <c r="M39" s="37">
        <v>1.1693651261422116</v>
      </c>
      <c r="N39" s="44">
        <f>N38</f>
        <v>0.15</v>
      </c>
      <c r="O39" s="39">
        <f t="shared" si="25"/>
        <v>0.15</v>
      </c>
      <c r="P39" s="39">
        <f t="shared" si="25"/>
        <v>0.15</v>
      </c>
      <c r="Q39" s="39">
        <f t="shared" si="25"/>
        <v>0.15</v>
      </c>
      <c r="R39" s="39">
        <f t="shared" si="25"/>
        <v>0.15</v>
      </c>
      <c r="S39" s="39">
        <f t="shared" si="25"/>
        <v>0.15</v>
      </c>
      <c r="T39" s="39">
        <f t="shared" si="25"/>
        <v>0.15</v>
      </c>
      <c r="U39" s="39">
        <f t="shared" si="25"/>
        <v>0.15</v>
      </c>
      <c r="V39" s="39">
        <f t="shared" si="25"/>
        <v>0.15</v>
      </c>
      <c r="W39" s="39">
        <f t="shared" si="25"/>
        <v>0.15</v>
      </c>
      <c r="X39" s="39">
        <f t="shared" si="25"/>
        <v>0.15</v>
      </c>
      <c r="Y39" s="39">
        <f t="shared" si="25"/>
        <v>0.15</v>
      </c>
      <c r="AD39" s="9" t="s">
        <v>18</v>
      </c>
      <c r="AE39" s="9" t="s">
        <v>19</v>
      </c>
      <c r="AF39" s="9" t="s">
        <v>20</v>
      </c>
      <c r="AG39" s="9" t="s">
        <v>21</v>
      </c>
      <c r="AH39" s="9" t="s">
        <v>22</v>
      </c>
      <c r="AI39" s="9" t="s">
        <v>23</v>
      </c>
    </row>
    <row r="40" spans="4:35" ht="17.25" customHeight="1" x14ac:dyDescent="0.25">
      <c r="D40" s="23" t="s">
        <v>215</v>
      </c>
      <c r="E40" s="23" t="s">
        <v>216</v>
      </c>
      <c r="F40" s="24" t="s">
        <v>66</v>
      </c>
      <c r="G40" s="25" t="s">
        <v>32</v>
      </c>
      <c r="H40" s="23">
        <v>-15</v>
      </c>
      <c r="I40" s="26" t="s">
        <v>67</v>
      </c>
      <c r="J40" s="26" t="s">
        <v>34</v>
      </c>
      <c r="K40" s="27">
        <f t="shared" si="0"/>
        <v>1</v>
      </c>
      <c r="L40" s="28" t="s">
        <v>28</v>
      </c>
      <c r="M40" s="29" t="s">
        <v>28</v>
      </c>
      <c r="N40" s="54">
        <v>1</v>
      </c>
      <c r="O40" s="55">
        <v>1</v>
      </c>
      <c r="P40" s="55">
        <v>1</v>
      </c>
      <c r="Q40" s="55">
        <v>1</v>
      </c>
      <c r="R40" s="55">
        <v>1</v>
      </c>
      <c r="S40" s="55">
        <v>1</v>
      </c>
      <c r="T40" s="55">
        <v>1</v>
      </c>
      <c r="U40" s="55">
        <v>1</v>
      </c>
      <c r="V40" s="55">
        <v>1</v>
      </c>
      <c r="W40" s="55">
        <v>1</v>
      </c>
      <c r="X40" s="55">
        <v>1</v>
      </c>
      <c r="Y40" s="55">
        <v>1</v>
      </c>
      <c r="AD40" s="56">
        <v>0</v>
      </c>
      <c r="AE40" s="56">
        <v>0</v>
      </c>
      <c r="AF40" s="56">
        <v>0.05</v>
      </c>
      <c r="AG40" s="56">
        <v>0.1</v>
      </c>
      <c r="AH40" s="56">
        <v>0.15</v>
      </c>
      <c r="AI40" s="56">
        <v>0</v>
      </c>
    </row>
    <row r="41" spans="4:35" ht="17.25" customHeight="1" x14ac:dyDescent="0.25">
      <c r="D41" s="32" t="s">
        <v>215</v>
      </c>
      <c r="E41" s="32" t="s">
        <v>216</v>
      </c>
      <c r="F41" s="33" t="s">
        <v>66</v>
      </c>
      <c r="G41" s="34" t="s">
        <v>32</v>
      </c>
      <c r="H41" s="32">
        <v>-15</v>
      </c>
      <c r="I41" s="35" t="s">
        <v>67</v>
      </c>
      <c r="J41" s="35" t="s">
        <v>35</v>
      </c>
      <c r="K41" s="36">
        <f t="shared" si="0"/>
        <v>4.9999999999999992E-3</v>
      </c>
      <c r="L41" s="35" t="s">
        <v>36</v>
      </c>
      <c r="M41" s="37">
        <f>10*(5*6)/10^3</f>
        <v>0.3</v>
      </c>
      <c r="N41" s="38">
        <f>ROUND(0.5%*N40,4)</f>
        <v>5.0000000000000001E-3</v>
      </c>
      <c r="O41" s="39">
        <f t="shared" ref="O41:Y41" si="26">ROUND(0.5%*O40,4)</f>
        <v>5.0000000000000001E-3</v>
      </c>
      <c r="P41" s="39">
        <f t="shared" si="26"/>
        <v>5.0000000000000001E-3</v>
      </c>
      <c r="Q41" s="39">
        <f t="shared" si="26"/>
        <v>5.0000000000000001E-3</v>
      </c>
      <c r="R41" s="39">
        <f t="shared" si="26"/>
        <v>5.0000000000000001E-3</v>
      </c>
      <c r="S41" s="39">
        <f t="shared" si="26"/>
        <v>5.0000000000000001E-3</v>
      </c>
      <c r="T41" s="39">
        <f t="shared" si="26"/>
        <v>5.0000000000000001E-3</v>
      </c>
      <c r="U41" s="39">
        <f t="shared" si="26"/>
        <v>5.0000000000000001E-3</v>
      </c>
      <c r="V41" s="39">
        <f t="shared" si="26"/>
        <v>5.0000000000000001E-3</v>
      </c>
      <c r="W41" s="39">
        <f t="shared" si="26"/>
        <v>5.0000000000000001E-3</v>
      </c>
      <c r="X41" s="39">
        <f t="shared" si="26"/>
        <v>5.0000000000000001E-3</v>
      </c>
      <c r="Y41" s="39">
        <f t="shared" si="26"/>
        <v>5.0000000000000001E-3</v>
      </c>
      <c r="AC41" s="57" t="s">
        <v>68</v>
      </c>
      <c r="AD41" s="58">
        <f>SUM(R16,R20,R25,R30)-(1-AD40)</f>
        <v>0</v>
      </c>
      <c r="AE41" s="58">
        <f t="shared" ref="AE41:AI41" si="27">SUM(S16,S20,S25,S30)-(1-AE40)</f>
        <v>0</v>
      </c>
      <c r="AF41" s="58">
        <f t="shared" si="27"/>
        <v>0</v>
      </c>
      <c r="AG41" s="58">
        <f t="shared" si="27"/>
        <v>0</v>
      </c>
      <c r="AH41" s="58">
        <f t="shared" si="27"/>
        <v>0</v>
      </c>
      <c r="AI41" s="58">
        <f t="shared" si="27"/>
        <v>0</v>
      </c>
    </row>
    <row r="42" spans="4:35" ht="17.25" customHeight="1" x14ac:dyDescent="0.25">
      <c r="D42" s="32" t="s">
        <v>215</v>
      </c>
      <c r="E42" s="32" t="s">
        <v>216</v>
      </c>
      <c r="F42" s="33" t="s">
        <v>66</v>
      </c>
      <c r="G42" s="34" t="s">
        <v>32</v>
      </c>
      <c r="H42" s="32">
        <v>-15</v>
      </c>
      <c r="I42" s="35" t="s">
        <v>67</v>
      </c>
      <c r="J42" s="35" t="s">
        <v>35</v>
      </c>
      <c r="K42" s="36">
        <f t="shared" si="0"/>
        <v>0.60833333333333328</v>
      </c>
      <c r="L42" s="35" t="s">
        <v>37</v>
      </c>
      <c r="M42" s="37">
        <v>8</v>
      </c>
      <c r="N42" s="59">
        <v>0.2</v>
      </c>
      <c r="O42" s="60">
        <v>0.3</v>
      </c>
      <c r="P42" s="60">
        <v>0.4</v>
      </c>
      <c r="Q42" s="60">
        <v>0.5</v>
      </c>
      <c r="R42" s="60">
        <v>0.7</v>
      </c>
      <c r="S42" s="60">
        <v>0.8</v>
      </c>
      <c r="T42" s="60">
        <v>0.9</v>
      </c>
      <c r="U42" s="60">
        <v>0.9</v>
      </c>
      <c r="V42" s="60">
        <v>0.9</v>
      </c>
      <c r="W42" s="60">
        <v>0.7</v>
      </c>
      <c r="X42" s="60">
        <v>0.6</v>
      </c>
      <c r="Y42" s="60">
        <v>0.4</v>
      </c>
      <c r="AC42" s="57" t="s">
        <v>69</v>
      </c>
      <c r="AD42" s="61">
        <f>AVERAGE(R60/R56,R68/R64,R76/R72)-AD40</f>
        <v>0</v>
      </c>
      <c r="AE42" s="61">
        <f t="shared" ref="AE42:AI42" si="28">AVERAGE(S60/S56,S68/S64,S76/S72)-AE40</f>
        <v>0</v>
      </c>
      <c r="AF42" s="61">
        <f t="shared" si="28"/>
        <v>-1.3601882349057799E-2</v>
      </c>
      <c r="AG42" s="61">
        <f t="shared" si="28"/>
        <v>-1.3148797220555175E-4</v>
      </c>
      <c r="AH42" s="61">
        <f t="shared" si="28"/>
        <v>1.28991994404557E-2</v>
      </c>
      <c r="AI42" s="61">
        <f t="shared" si="28"/>
        <v>0</v>
      </c>
    </row>
    <row r="43" spans="4:35" ht="17.25" customHeight="1" x14ac:dyDescent="0.25">
      <c r="D43" s="32" t="s">
        <v>215</v>
      </c>
      <c r="E43" s="32" t="s">
        <v>216</v>
      </c>
      <c r="F43" s="33" t="s">
        <v>66</v>
      </c>
      <c r="G43" s="34" t="s">
        <v>32</v>
      </c>
      <c r="H43" s="32">
        <v>-15</v>
      </c>
      <c r="I43" s="35" t="s">
        <v>67</v>
      </c>
      <c r="J43" s="35" t="s">
        <v>35</v>
      </c>
      <c r="K43" s="36">
        <f t="shared" si="0"/>
        <v>0.38666666666666666</v>
      </c>
      <c r="L43" s="35" t="s">
        <v>38</v>
      </c>
      <c r="M43" s="37">
        <v>8</v>
      </c>
      <c r="N43" s="59">
        <f>N40-SUM(N41:N42)</f>
        <v>0.79499999999999993</v>
      </c>
      <c r="O43" s="60">
        <f t="shared" ref="O43" si="29">O40-SUM(O41:O42)</f>
        <v>0.69500000000000006</v>
      </c>
      <c r="P43" s="60">
        <f t="shared" ref="P43:Y43" si="30">P40-SUM(P41:P42)</f>
        <v>0.59499999999999997</v>
      </c>
      <c r="Q43" s="60">
        <f t="shared" si="30"/>
        <v>0.495</v>
      </c>
      <c r="R43" s="60">
        <f t="shared" si="30"/>
        <v>0.29500000000000004</v>
      </c>
      <c r="S43" s="60">
        <f t="shared" si="30"/>
        <v>0.19499999999999995</v>
      </c>
      <c r="T43" s="60">
        <f t="shared" si="30"/>
        <v>9.4999999999999973E-2</v>
      </c>
      <c r="U43" s="60">
        <f t="shared" si="30"/>
        <v>9.4999999999999973E-2</v>
      </c>
      <c r="V43" s="60">
        <f t="shared" si="30"/>
        <v>9.4999999999999973E-2</v>
      </c>
      <c r="W43" s="60">
        <f t="shared" si="30"/>
        <v>0.29500000000000004</v>
      </c>
      <c r="X43" s="60">
        <f t="shared" si="30"/>
        <v>0.39500000000000002</v>
      </c>
      <c r="Y43" s="60">
        <f t="shared" si="30"/>
        <v>0.59499999999999997</v>
      </c>
    </row>
    <row r="44" spans="4:35" ht="17.25" customHeight="1" x14ac:dyDescent="0.25">
      <c r="D44" s="62" t="s">
        <v>215</v>
      </c>
      <c r="E44" s="62" t="s">
        <v>216</v>
      </c>
      <c r="F44" s="63" t="s">
        <v>70</v>
      </c>
      <c r="G44" s="64" t="s">
        <v>32</v>
      </c>
      <c r="H44" s="62">
        <v>-15</v>
      </c>
      <c r="I44" s="65" t="s">
        <v>71</v>
      </c>
      <c r="J44" s="65" t="s">
        <v>34</v>
      </c>
      <c r="K44" s="27">
        <f t="shared" si="0"/>
        <v>0.17249999999999999</v>
      </c>
      <c r="L44" s="66" t="s">
        <v>28</v>
      </c>
      <c r="M44" s="67" t="s">
        <v>28</v>
      </c>
      <c r="N44" s="68">
        <v>0.14000000000000001</v>
      </c>
      <c r="O44" s="69">
        <v>0.12</v>
      </c>
      <c r="P44" s="69">
        <v>0.11</v>
      </c>
      <c r="Q44" s="69">
        <v>0.14000000000000001</v>
      </c>
      <c r="R44" s="69">
        <v>0.14000000000000001</v>
      </c>
      <c r="S44" s="69">
        <v>0.19</v>
      </c>
      <c r="T44" s="69">
        <v>0.21</v>
      </c>
      <c r="U44" s="69">
        <v>0.23</v>
      </c>
      <c r="V44" s="69">
        <v>0.23</v>
      </c>
      <c r="W44" s="69">
        <v>0.19</v>
      </c>
      <c r="X44" s="69">
        <v>0.18</v>
      </c>
      <c r="Y44" s="69">
        <v>0.19</v>
      </c>
    </row>
    <row r="45" spans="4:35" ht="17.25" customHeight="1" x14ac:dyDescent="0.25">
      <c r="D45" s="62" t="s">
        <v>215</v>
      </c>
      <c r="E45" s="62" t="s">
        <v>216</v>
      </c>
      <c r="F45" s="63" t="s">
        <v>72</v>
      </c>
      <c r="G45" s="64" t="s">
        <v>32</v>
      </c>
      <c r="H45" s="62">
        <v>-15</v>
      </c>
      <c r="I45" s="65" t="s">
        <v>73</v>
      </c>
      <c r="J45" s="65" t="s">
        <v>34</v>
      </c>
      <c r="K45" s="27">
        <f t="shared" si="0"/>
        <v>0</v>
      </c>
      <c r="L45" s="66" t="s">
        <v>28</v>
      </c>
      <c r="M45" s="67" t="s">
        <v>28</v>
      </c>
      <c r="N45" s="68">
        <v>0</v>
      </c>
      <c r="O45" s="69">
        <v>0</v>
      </c>
      <c r="P45" s="69">
        <v>0</v>
      </c>
      <c r="Q45" s="69">
        <v>0</v>
      </c>
      <c r="R45" s="69">
        <v>0</v>
      </c>
      <c r="S45" s="69">
        <v>0</v>
      </c>
      <c r="T45" s="69">
        <v>0</v>
      </c>
      <c r="U45" s="69">
        <v>0</v>
      </c>
      <c r="V45" s="69">
        <v>0</v>
      </c>
      <c r="W45" s="69">
        <v>0</v>
      </c>
      <c r="X45" s="69">
        <v>0</v>
      </c>
      <c r="Y45" s="69">
        <v>0</v>
      </c>
    </row>
    <row r="46" spans="4:35" ht="17.25" customHeight="1" x14ac:dyDescent="0.25">
      <c r="D46" s="62" t="s">
        <v>215</v>
      </c>
      <c r="E46" s="62" t="s">
        <v>216</v>
      </c>
      <c r="F46" s="63" t="s">
        <v>72</v>
      </c>
      <c r="G46" s="64" t="s">
        <v>32</v>
      </c>
      <c r="H46" s="62">
        <v>-15</v>
      </c>
      <c r="I46" s="65" t="s">
        <v>74</v>
      </c>
      <c r="J46" s="65" t="s">
        <v>34</v>
      </c>
      <c r="K46" s="27">
        <f t="shared" si="0"/>
        <v>0</v>
      </c>
      <c r="L46" s="66" t="s">
        <v>28</v>
      </c>
      <c r="M46" s="67" t="s">
        <v>28</v>
      </c>
      <c r="N46" s="68">
        <v>0</v>
      </c>
      <c r="O46" s="69">
        <v>0</v>
      </c>
      <c r="P46" s="69">
        <v>0</v>
      </c>
      <c r="Q46" s="69">
        <v>0</v>
      </c>
      <c r="R46" s="69">
        <v>0</v>
      </c>
      <c r="S46" s="69">
        <v>0</v>
      </c>
      <c r="T46" s="69">
        <v>0</v>
      </c>
      <c r="U46" s="69">
        <v>0</v>
      </c>
      <c r="V46" s="69">
        <v>0</v>
      </c>
      <c r="W46" s="69">
        <v>0</v>
      </c>
      <c r="X46" s="69">
        <v>0</v>
      </c>
      <c r="Y46" s="69">
        <v>0</v>
      </c>
    </row>
    <row r="47" spans="4:35" ht="17.25" customHeight="1" x14ac:dyDescent="0.25">
      <c r="D47" s="62" t="s">
        <v>215</v>
      </c>
      <c r="E47" s="62" t="s">
        <v>216</v>
      </c>
      <c r="F47" s="63" t="s">
        <v>75</v>
      </c>
      <c r="G47" s="64" t="s">
        <v>32</v>
      </c>
      <c r="H47" s="62">
        <v>-15</v>
      </c>
      <c r="I47" s="65" t="s">
        <v>76</v>
      </c>
      <c r="J47" s="65" t="s">
        <v>34</v>
      </c>
      <c r="K47" s="27">
        <f>IFERROR(AVERAGE(N47:Y47),"n/a")</f>
        <v>0.49913918141536878</v>
      </c>
      <c r="L47" s="66" t="s">
        <v>28</v>
      </c>
      <c r="M47" s="67" t="s">
        <v>28</v>
      </c>
      <c r="N47" s="68">
        <v>0.45007484448734175</v>
      </c>
      <c r="O47" s="69">
        <v>0.3563849551064559</v>
      </c>
      <c r="P47" s="69">
        <v>0.2946739513540278</v>
      </c>
      <c r="Q47" s="69">
        <v>0.43304989182692005</v>
      </c>
      <c r="R47" s="69">
        <v>0.51129624317773559</v>
      </c>
      <c r="S47" s="69">
        <v>0.5493502304007114</v>
      </c>
      <c r="T47" s="69">
        <v>0.58902406298298216</v>
      </c>
      <c r="U47" s="69">
        <v>0.67685182849330361</v>
      </c>
      <c r="V47" s="69">
        <v>0.67691682330185243</v>
      </c>
      <c r="W47" s="69">
        <v>0.54092193891430174</v>
      </c>
      <c r="X47" s="69">
        <v>0.44223214720939175</v>
      </c>
      <c r="Y47" s="69">
        <v>0.46889325972940105</v>
      </c>
    </row>
    <row r="48" spans="4:35" ht="17.25" customHeight="1" x14ac:dyDescent="0.25">
      <c r="D48" s="71" t="s">
        <v>215</v>
      </c>
      <c r="E48" s="71" t="s">
        <v>216</v>
      </c>
      <c r="F48" s="18" t="s">
        <v>28</v>
      </c>
      <c r="G48" s="19" t="s">
        <v>77</v>
      </c>
      <c r="H48" s="71" t="s">
        <v>28</v>
      </c>
      <c r="I48" s="20" t="s">
        <v>28</v>
      </c>
      <c r="J48" s="20" t="s">
        <v>28</v>
      </c>
      <c r="K48" s="17" t="str">
        <f t="shared" si="0"/>
        <v>n/a</v>
      </c>
      <c r="L48" s="20" t="s">
        <v>28</v>
      </c>
      <c r="M48" s="21" t="s">
        <v>28</v>
      </c>
      <c r="N48" s="22" t="s">
        <v>28</v>
      </c>
      <c r="O48" s="17" t="s">
        <v>28</v>
      </c>
      <c r="P48" s="17" t="s">
        <v>28</v>
      </c>
      <c r="Q48" s="17" t="s">
        <v>28</v>
      </c>
      <c r="R48" s="17" t="s">
        <v>28</v>
      </c>
      <c r="S48" s="17" t="s">
        <v>28</v>
      </c>
      <c r="T48" s="17" t="s">
        <v>28</v>
      </c>
      <c r="U48" s="17" t="s">
        <v>28</v>
      </c>
      <c r="V48" s="17" t="s">
        <v>28</v>
      </c>
      <c r="W48" s="17" t="s">
        <v>28</v>
      </c>
      <c r="X48" s="17" t="s">
        <v>28</v>
      </c>
      <c r="Y48" s="17" t="s">
        <v>28</v>
      </c>
    </row>
    <row r="49" spans="4:37" x14ac:dyDescent="0.25">
      <c r="D49" s="23" t="s">
        <v>215</v>
      </c>
      <c r="E49" s="23" t="s">
        <v>216</v>
      </c>
      <c r="F49" s="24" t="s">
        <v>78</v>
      </c>
      <c r="G49" s="25" t="s">
        <v>32</v>
      </c>
      <c r="H49" s="23">
        <v>-10</v>
      </c>
      <c r="I49" s="26" t="s">
        <v>79</v>
      </c>
      <c r="J49" s="26" t="s">
        <v>34</v>
      </c>
      <c r="K49" s="27">
        <f t="shared" si="0"/>
        <v>1</v>
      </c>
      <c r="L49" s="26" t="s">
        <v>28</v>
      </c>
      <c r="M49" s="72" t="s">
        <v>28</v>
      </c>
      <c r="N49" s="30">
        <v>1</v>
      </c>
      <c r="O49" s="31">
        <v>1</v>
      </c>
      <c r="P49" s="31">
        <v>1</v>
      </c>
      <c r="Q49" s="31">
        <v>1</v>
      </c>
      <c r="R49" s="31">
        <v>1</v>
      </c>
      <c r="S49" s="31">
        <v>1</v>
      </c>
      <c r="T49" s="31">
        <v>1</v>
      </c>
      <c r="U49" s="31">
        <v>1</v>
      </c>
      <c r="V49" s="31">
        <v>1</v>
      </c>
      <c r="W49" s="31">
        <v>1</v>
      </c>
      <c r="X49" s="31">
        <v>1</v>
      </c>
      <c r="Y49" s="31">
        <v>1</v>
      </c>
    </row>
    <row r="50" spans="4:37" x14ac:dyDescent="0.25">
      <c r="D50" s="23" t="s">
        <v>215</v>
      </c>
      <c r="E50" s="23" t="s">
        <v>216</v>
      </c>
      <c r="F50" s="24" t="s">
        <v>80</v>
      </c>
      <c r="G50" s="25" t="s">
        <v>32</v>
      </c>
      <c r="H50" s="23">
        <v>-10</v>
      </c>
      <c r="I50" s="26" t="s">
        <v>81</v>
      </c>
      <c r="J50" s="26" t="s">
        <v>34</v>
      </c>
      <c r="K50" s="27">
        <f t="shared" si="0"/>
        <v>0</v>
      </c>
      <c r="L50" s="26" t="s">
        <v>28</v>
      </c>
      <c r="M50" s="72" t="s">
        <v>28</v>
      </c>
      <c r="N50" s="30">
        <v>0</v>
      </c>
      <c r="O50" s="31">
        <v>0</v>
      </c>
      <c r="P50" s="31">
        <v>0</v>
      </c>
      <c r="Q50" s="31">
        <v>0</v>
      </c>
      <c r="R50" s="31">
        <v>0</v>
      </c>
      <c r="S50" s="31">
        <v>0</v>
      </c>
      <c r="T50" s="31">
        <v>0</v>
      </c>
      <c r="U50" s="31">
        <v>0</v>
      </c>
      <c r="V50" s="31">
        <v>0</v>
      </c>
      <c r="W50" s="31">
        <v>0</v>
      </c>
      <c r="X50" s="31">
        <v>0</v>
      </c>
      <c r="Y50" s="31">
        <v>0</v>
      </c>
    </row>
    <row r="51" spans="4:37" ht="17.25" customHeight="1" x14ac:dyDescent="0.25">
      <c r="D51" s="32" t="s">
        <v>215</v>
      </c>
      <c r="E51" s="32" t="s">
        <v>216</v>
      </c>
      <c r="F51" s="33" t="s">
        <v>80</v>
      </c>
      <c r="G51" s="34" t="s">
        <v>32</v>
      </c>
      <c r="H51" s="32">
        <v>-10</v>
      </c>
      <c r="I51" s="35" t="s">
        <v>81</v>
      </c>
      <c r="J51" s="35" t="s">
        <v>35</v>
      </c>
      <c r="K51" s="36">
        <f t="shared" si="0"/>
        <v>0</v>
      </c>
      <c r="L51" s="35" t="s">
        <v>82</v>
      </c>
      <c r="M51" s="37">
        <v>340</v>
      </c>
      <c r="N51" s="44">
        <f>N50</f>
        <v>0</v>
      </c>
      <c r="O51" s="39">
        <f t="shared" ref="O51:Y51" si="31">O50</f>
        <v>0</v>
      </c>
      <c r="P51" s="39">
        <f t="shared" si="31"/>
        <v>0</v>
      </c>
      <c r="Q51" s="39">
        <f t="shared" si="31"/>
        <v>0</v>
      </c>
      <c r="R51" s="39">
        <f t="shared" si="31"/>
        <v>0</v>
      </c>
      <c r="S51" s="39">
        <f t="shared" si="31"/>
        <v>0</v>
      </c>
      <c r="T51" s="39">
        <f t="shared" si="31"/>
        <v>0</v>
      </c>
      <c r="U51" s="39">
        <f t="shared" si="31"/>
        <v>0</v>
      </c>
      <c r="V51" s="39">
        <f t="shared" si="31"/>
        <v>0</v>
      </c>
      <c r="W51" s="39">
        <f t="shared" si="31"/>
        <v>0</v>
      </c>
      <c r="X51" s="39">
        <f t="shared" si="31"/>
        <v>0</v>
      </c>
      <c r="Y51" s="39">
        <f t="shared" si="31"/>
        <v>0</v>
      </c>
    </row>
    <row r="52" spans="4:37" ht="17.25" customHeight="1" x14ac:dyDescent="0.25">
      <c r="D52" s="62" t="s">
        <v>215</v>
      </c>
      <c r="E52" s="62" t="s">
        <v>216</v>
      </c>
      <c r="F52" s="63" t="s">
        <v>80</v>
      </c>
      <c r="G52" s="64" t="s">
        <v>32</v>
      </c>
      <c r="H52" s="62">
        <v>-10</v>
      </c>
      <c r="I52" s="65" t="s">
        <v>83</v>
      </c>
      <c r="J52" s="65" t="s">
        <v>34</v>
      </c>
      <c r="K52" s="27">
        <f t="shared" si="0"/>
        <v>0.70704634965202062</v>
      </c>
      <c r="L52" s="66" t="s">
        <v>28</v>
      </c>
      <c r="M52" s="67" t="s">
        <v>28</v>
      </c>
      <c r="N52" s="182">
        <f>IF(100%-N50-N54&lt;0,0,100%-N50-N54)*1.21596938567278</f>
        <v>0.8390188761142181</v>
      </c>
      <c r="O52" s="183">
        <f>IF(100%-O50-O54&lt;0,0,100%-O50-O54)*1.04308469202541</f>
        <v>0.58412742753422964</v>
      </c>
      <c r="P52" s="183">
        <f>IF(100%-P50-P54&lt;0,0,100%-P50-P54)*0.868264492268347</f>
        <v>0.58173720981979249</v>
      </c>
      <c r="Q52" s="183">
        <f>IF(100%-Q50-Q54&lt;0,0,100%-Q50-Q54)*1.3277338121686</f>
        <v>0.75680827293610209</v>
      </c>
      <c r="R52" s="183">
        <f>IF(100%-R50-R54&lt;0,0,100%-R50-R54)*1.31801664804209</f>
        <v>0.75126948938399141</v>
      </c>
      <c r="S52" s="183">
        <f>IF(100%-S50-S54&lt;0,0,100%-S50-S54)*1.31099514483558</f>
        <v>0.70793737821121328</v>
      </c>
      <c r="T52" s="183">
        <f>IF(100%-T50-T54&lt;0,0,100%-T50-T54)*1.28646943741114</f>
        <v>0.65609941307968145</v>
      </c>
      <c r="U52" s="183">
        <f>IF(100%-U50-U54&lt;0,0,100%-U50-U54)*1.71228487389115</f>
        <v>0.75340534451210595</v>
      </c>
      <c r="V52" s="183">
        <f>IF(100%-V50-V54&lt;0,0,100%-V50-V54)*1.71265365681358</f>
        <v>0.75356760899797504</v>
      </c>
      <c r="W52" s="183">
        <f>IF(100%-W50-W54&lt;0,0,100%-W50-W54)*1.275852188237</f>
        <v>0.70171870353035004</v>
      </c>
      <c r="X52" s="183">
        <f>IF(100%-X50-X54&lt;0,0,100%-X50-X54)*1.20902695184896</f>
        <v>0.67705509303541767</v>
      </c>
      <c r="Y52" s="183">
        <f>IF(100%-Y50-Y54&lt;0,0,100%-Y50-Y54)*1.33668773827624</f>
        <v>0.72181137866916967</v>
      </c>
    </row>
    <row r="53" spans="4:37" ht="17.25" customHeight="1" x14ac:dyDescent="0.25">
      <c r="D53" s="73" t="s">
        <v>215</v>
      </c>
      <c r="E53" s="73" t="s">
        <v>216</v>
      </c>
      <c r="F53" s="74" t="s">
        <v>80</v>
      </c>
      <c r="G53" s="75" t="s">
        <v>32</v>
      </c>
      <c r="H53" s="73">
        <v>-10</v>
      </c>
      <c r="I53" s="76" t="s">
        <v>83</v>
      </c>
      <c r="J53" s="76" t="s">
        <v>35</v>
      </c>
      <c r="K53" s="36">
        <f t="shared" si="0"/>
        <v>0.70704634965202062</v>
      </c>
      <c r="L53" s="76" t="s">
        <v>82</v>
      </c>
      <c r="M53" s="77">
        <v>340</v>
      </c>
      <c r="N53" s="44">
        <f>N52</f>
        <v>0.8390188761142181</v>
      </c>
      <c r="O53" s="39">
        <f t="shared" ref="O53:Y53" si="32">O52</f>
        <v>0.58412742753422964</v>
      </c>
      <c r="P53" s="39">
        <f t="shared" si="32"/>
        <v>0.58173720981979249</v>
      </c>
      <c r="Q53" s="39">
        <f t="shared" si="32"/>
        <v>0.75680827293610209</v>
      </c>
      <c r="R53" s="39">
        <f t="shared" si="32"/>
        <v>0.75126948938399141</v>
      </c>
      <c r="S53" s="39">
        <f t="shared" si="32"/>
        <v>0.70793737821121328</v>
      </c>
      <c r="T53" s="39">
        <f t="shared" si="32"/>
        <v>0.65609941307968145</v>
      </c>
      <c r="U53" s="39">
        <f t="shared" si="32"/>
        <v>0.75340534451210595</v>
      </c>
      <c r="V53" s="39">
        <f t="shared" si="32"/>
        <v>0.75356760899797504</v>
      </c>
      <c r="W53" s="39">
        <f t="shared" si="32"/>
        <v>0.70171870353035004</v>
      </c>
      <c r="X53" s="39">
        <f t="shared" si="32"/>
        <v>0.67705509303541767</v>
      </c>
      <c r="Y53" s="39">
        <f t="shared" si="32"/>
        <v>0.72181137866916967</v>
      </c>
    </row>
    <row r="54" spans="4:37" ht="17.25" customHeight="1" x14ac:dyDescent="0.25">
      <c r="D54" s="62" t="s">
        <v>215</v>
      </c>
      <c r="E54" s="62" t="s">
        <v>216</v>
      </c>
      <c r="F54" s="63" t="s">
        <v>80</v>
      </c>
      <c r="G54" s="64" t="s">
        <v>32</v>
      </c>
      <c r="H54" s="62">
        <v>-10</v>
      </c>
      <c r="I54" s="65" t="s">
        <v>84</v>
      </c>
      <c r="J54" s="65" t="s">
        <v>34</v>
      </c>
      <c r="K54" s="27">
        <f t="shared" si="0"/>
        <v>0.44666666666666671</v>
      </c>
      <c r="L54" s="66" t="s">
        <v>28</v>
      </c>
      <c r="M54" s="67" t="s">
        <v>28</v>
      </c>
      <c r="N54" s="68">
        <v>0.31</v>
      </c>
      <c r="O54" s="69">
        <v>0.44</v>
      </c>
      <c r="P54" s="69">
        <v>0.33</v>
      </c>
      <c r="Q54" s="69">
        <v>0.43</v>
      </c>
      <c r="R54" s="69">
        <v>0.43</v>
      </c>
      <c r="S54" s="69">
        <v>0.46</v>
      </c>
      <c r="T54" s="69">
        <v>0.49</v>
      </c>
      <c r="U54" s="69">
        <v>0.56000000000000005</v>
      </c>
      <c r="V54" s="69">
        <v>0.56000000000000005</v>
      </c>
      <c r="W54" s="69">
        <v>0.45</v>
      </c>
      <c r="X54" s="69">
        <v>0.44</v>
      </c>
      <c r="Y54" s="69">
        <v>0.46</v>
      </c>
    </row>
    <row r="55" spans="4:37" ht="17.25" customHeight="1" x14ac:dyDescent="0.25">
      <c r="D55" s="73" t="s">
        <v>215</v>
      </c>
      <c r="E55" s="73" t="s">
        <v>216</v>
      </c>
      <c r="F55" s="74" t="s">
        <v>80</v>
      </c>
      <c r="G55" s="75" t="s">
        <v>32</v>
      </c>
      <c r="H55" s="73">
        <v>-10</v>
      </c>
      <c r="I55" s="76" t="s">
        <v>84</v>
      </c>
      <c r="J55" s="76" t="s">
        <v>35</v>
      </c>
      <c r="K55" s="36">
        <f t="shared" si="0"/>
        <v>0.44666666666666671</v>
      </c>
      <c r="L55" s="76" t="s">
        <v>82</v>
      </c>
      <c r="M55" s="77">
        <v>340</v>
      </c>
      <c r="N55" s="44">
        <f>N54</f>
        <v>0.31</v>
      </c>
      <c r="O55" s="39">
        <f t="shared" ref="O55:Y55" si="33">O54</f>
        <v>0.44</v>
      </c>
      <c r="P55" s="39">
        <f t="shared" si="33"/>
        <v>0.33</v>
      </c>
      <c r="Q55" s="39">
        <f t="shared" si="33"/>
        <v>0.43</v>
      </c>
      <c r="R55" s="39">
        <f t="shared" si="33"/>
        <v>0.43</v>
      </c>
      <c r="S55" s="39">
        <f t="shared" si="33"/>
        <v>0.46</v>
      </c>
      <c r="T55" s="39">
        <f t="shared" si="33"/>
        <v>0.49</v>
      </c>
      <c r="U55" s="39">
        <f t="shared" si="33"/>
        <v>0.56000000000000005</v>
      </c>
      <c r="V55" s="39">
        <f t="shared" si="33"/>
        <v>0.56000000000000005</v>
      </c>
      <c r="W55" s="39">
        <f t="shared" si="33"/>
        <v>0.45</v>
      </c>
      <c r="X55" s="39">
        <f t="shared" si="33"/>
        <v>0.44</v>
      </c>
      <c r="Y55" s="39">
        <f t="shared" si="33"/>
        <v>0.46</v>
      </c>
    </row>
    <row r="56" spans="4:37" ht="17.25" customHeight="1" x14ac:dyDescent="0.25">
      <c r="D56" s="78" t="s">
        <v>215</v>
      </c>
      <c r="E56" s="78" t="s">
        <v>216</v>
      </c>
      <c r="F56" s="79" t="s">
        <v>85</v>
      </c>
      <c r="G56" s="80" t="s">
        <v>32</v>
      </c>
      <c r="H56" s="78">
        <v>-5</v>
      </c>
      <c r="I56" s="66" t="s">
        <v>86</v>
      </c>
      <c r="J56" s="66" t="s">
        <v>34</v>
      </c>
      <c r="K56" s="27">
        <f t="shared" si="0"/>
        <v>0.33348088842434237</v>
      </c>
      <c r="L56" s="66" t="s">
        <v>28</v>
      </c>
      <c r="M56" s="67" t="s">
        <v>28</v>
      </c>
      <c r="N56" s="68">
        <f>34.8958694901652%*52%</f>
        <v>0.18145852134885904</v>
      </c>
      <c r="O56" s="69">
        <v>0.27729180483910232</v>
      </c>
      <c r="P56" s="69">
        <v>0.29447665510673066</v>
      </c>
      <c r="Q56" s="69">
        <v>0.30521449231336528</v>
      </c>
      <c r="R56" s="69">
        <v>0.3147230744151982</v>
      </c>
      <c r="S56" s="69">
        <v>0.34331597561720734</v>
      </c>
      <c r="T56" s="69">
        <v>0.35886468806617478</v>
      </c>
      <c r="U56" s="69">
        <v>0.40987449738602016</v>
      </c>
      <c r="V56" s="69">
        <v>0.41980539250841709</v>
      </c>
      <c r="W56" s="69">
        <v>0.37646446915659149</v>
      </c>
      <c r="X56" s="69">
        <v>0.35804037559226293</v>
      </c>
      <c r="Y56" s="69">
        <v>0.36224071474217906</v>
      </c>
      <c r="AK56" s="81" t="s">
        <v>87</v>
      </c>
    </row>
    <row r="57" spans="4:37" ht="17.25" customHeight="1" x14ac:dyDescent="0.25">
      <c r="D57" s="82" t="s">
        <v>215</v>
      </c>
      <c r="E57" s="82" t="s">
        <v>216</v>
      </c>
      <c r="F57" s="83" t="s">
        <v>85</v>
      </c>
      <c r="G57" s="84" t="s">
        <v>32</v>
      </c>
      <c r="H57" s="82">
        <v>-5</v>
      </c>
      <c r="I57" s="85" t="s">
        <v>86</v>
      </c>
      <c r="J57" s="85" t="s">
        <v>35</v>
      </c>
      <c r="K57" s="36">
        <f t="shared" si="0"/>
        <v>0.33348088842434237</v>
      </c>
      <c r="L57" s="85" t="s">
        <v>88</v>
      </c>
      <c r="M57" s="86">
        <v>0.3</v>
      </c>
      <c r="N57" s="87">
        <f>N56</f>
        <v>0.18145852134885904</v>
      </c>
      <c r="O57" s="88">
        <f t="shared" ref="O57:Y57" si="34">O56</f>
        <v>0.27729180483910232</v>
      </c>
      <c r="P57" s="88">
        <f t="shared" si="34"/>
        <v>0.29447665510673066</v>
      </c>
      <c r="Q57" s="88">
        <f t="shared" si="34"/>
        <v>0.30521449231336528</v>
      </c>
      <c r="R57" s="88">
        <f t="shared" si="34"/>
        <v>0.3147230744151982</v>
      </c>
      <c r="S57" s="88">
        <f t="shared" si="34"/>
        <v>0.34331597561720734</v>
      </c>
      <c r="T57" s="88">
        <f t="shared" si="34"/>
        <v>0.35886468806617478</v>
      </c>
      <c r="U57" s="88">
        <f t="shared" si="34"/>
        <v>0.40987449738602016</v>
      </c>
      <c r="V57" s="88">
        <f t="shared" si="34"/>
        <v>0.41980539250841709</v>
      </c>
      <c r="W57" s="88">
        <f t="shared" si="34"/>
        <v>0.37646446915659149</v>
      </c>
      <c r="X57" s="88">
        <f t="shared" si="34"/>
        <v>0.35804037559226293</v>
      </c>
      <c r="Y57" s="88">
        <f t="shared" si="34"/>
        <v>0.36224071474217906</v>
      </c>
    </row>
    <row r="58" spans="4:37" ht="17.25" customHeight="1" x14ac:dyDescent="0.25">
      <c r="D58" s="82" t="s">
        <v>215</v>
      </c>
      <c r="E58" s="82" t="s">
        <v>216</v>
      </c>
      <c r="F58" s="83" t="s">
        <v>85</v>
      </c>
      <c r="G58" s="84" t="s">
        <v>32</v>
      </c>
      <c r="H58" s="82">
        <v>-5</v>
      </c>
      <c r="I58" s="85" t="s">
        <v>86</v>
      </c>
      <c r="J58" s="85" t="s">
        <v>35</v>
      </c>
      <c r="K58" s="36">
        <f t="shared" si="0"/>
        <v>0</v>
      </c>
      <c r="L58" s="85" t="s">
        <v>89</v>
      </c>
      <c r="M58" s="86">
        <v>3</v>
      </c>
      <c r="N58" s="87">
        <v>0</v>
      </c>
      <c r="O58" s="88">
        <v>0</v>
      </c>
      <c r="P58" s="88">
        <v>0</v>
      </c>
      <c r="Q58" s="88">
        <v>0</v>
      </c>
      <c r="R58" s="88">
        <v>0</v>
      </c>
      <c r="S58" s="88">
        <v>0</v>
      </c>
      <c r="T58" s="88">
        <v>0</v>
      </c>
      <c r="U58" s="88">
        <v>0</v>
      </c>
      <c r="V58" s="88">
        <v>0</v>
      </c>
      <c r="W58" s="88">
        <v>0</v>
      </c>
      <c r="X58" s="88">
        <v>0</v>
      </c>
      <c r="Y58" s="88">
        <v>0</v>
      </c>
    </row>
    <row r="59" spans="4:37" ht="17.25" customHeight="1" x14ac:dyDescent="0.25">
      <c r="D59" s="82" t="s">
        <v>215</v>
      </c>
      <c r="E59" s="82" t="s">
        <v>216</v>
      </c>
      <c r="F59" s="83" t="s">
        <v>85</v>
      </c>
      <c r="G59" s="84" t="s">
        <v>32</v>
      </c>
      <c r="H59" s="82">
        <v>-5</v>
      </c>
      <c r="I59" s="85" t="s">
        <v>86</v>
      </c>
      <c r="J59" s="85" t="s">
        <v>35</v>
      </c>
      <c r="K59" s="36">
        <f t="shared" si="0"/>
        <v>2.9166666666666671E-2</v>
      </c>
      <c r="L59" s="35" t="s">
        <v>90</v>
      </c>
      <c r="M59" s="37">
        <v>0.1</v>
      </c>
      <c r="N59" s="89">
        <f t="shared" ref="N59:S59" si="35">ROUND(20%*N56,2)</f>
        <v>0.04</v>
      </c>
      <c r="O59" s="90">
        <f t="shared" si="35"/>
        <v>0.06</v>
      </c>
      <c r="P59" s="90">
        <f t="shared" si="35"/>
        <v>0.06</v>
      </c>
      <c r="Q59" s="90">
        <f t="shared" si="35"/>
        <v>0.06</v>
      </c>
      <c r="R59" s="90">
        <f t="shared" si="35"/>
        <v>0.06</v>
      </c>
      <c r="S59" s="90">
        <f t="shared" si="35"/>
        <v>7.0000000000000007E-2</v>
      </c>
      <c r="T59" s="90">
        <v>0</v>
      </c>
      <c r="U59" s="90">
        <v>0</v>
      </c>
      <c r="V59" s="90">
        <v>0</v>
      </c>
      <c r="W59" s="90">
        <v>0</v>
      </c>
      <c r="X59" s="90">
        <v>0</v>
      </c>
      <c r="Y59" s="90">
        <v>0</v>
      </c>
    </row>
    <row r="60" spans="4:37" ht="17.25" customHeight="1" x14ac:dyDescent="0.25">
      <c r="D60" s="82" t="s">
        <v>215</v>
      </c>
      <c r="E60" s="82" t="s">
        <v>216</v>
      </c>
      <c r="F60" s="83" t="s">
        <v>85</v>
      </c>
      <c r="G60" s="84" t="s">
        <v>32</v>
      </c>
      <c r="H60" s="82">
        <v>-5</v>
      </c>
      <c r="I60" s="85" t="s">
        <v>86</v>
      </c>
      <c r="J60" s="85" t="s">
        <v>35</v>
      </c>
      <c r="K60" s="36">
        <f t="shared" si="0"/>
        <v>0.01</v>
      </c>
      <c r="L60" s="91" t="s">
        <v>54</v>
      </c>
      <c r="M60" s="92">
        <v>2.5</v>
      </c>
      <c r="N60" s="93">
        <v>0</v>
      </c>
      <c r="O60" s="46">
        <v>0</v>
      </c>
      <c r="P60" s="46">
        <v>0</v>
      </c>
      <c r="Q60" s="46">
        <v>0</v>
      </c>
      <c r="R60" s="94">
        <f>ROUND(AD40*R56,2)</f>
        <v>0</v>
      </c>
      <c r="S60" s="94">
        <f t="shared" ref="S60:W60" si="36">ROUND(AE40*S56,2)</f>
        <v>0</v>
      </c>
      <c r="T60" s="94">
        <f t="shared" si="36"/>
        <v>0.02</v>
      </c>
      <c r="U60" s="94">
        <f t="shared" si="36"/>
        <v>0.04</v>
      </c>
      <c r="V60" s="94">
        <f t="shared" si="36"/>
        <v>0.06</v>
      </c>
      <c r="W60" s="94">
        <f t="shared" si="36"/>
        <v>0</v>
      </c>
      <c r="X60" s="46">
        <v>0</v>
      </c>
      <c r="Y60" s="46">
        <v>0</v>
      </c>
      <c r="Z60" s="56"/>
      <c r="AA60" s="56"/>
    </row>
    <row r="61" spans="4:37" ht="17.25" customHeight="1" x14ac:dyDescent="0.25">
      <c r="D61" s="82" t="s">
        <v>215</v>
      </c>
      <c r="E61" s="82" t="s">
        <v>216</v>
      </c>
      <c r="F61" s="83" t="s">
        <v>85</v>
      </c>
      <c r="G61" s="84" t="s">
        <v>32</v>
      </c>
      <c r="H61" s="82">
        <v>-5</v>
      </c>
      <c r="I61" s="85" t="s">
        <v>86</v>
      </c>
      <c r="J61" s="85" t="s">
        <v>35</v>
      </c>
      <c r="K61" s="36">
        <f t="shared" si="0"/>
        <v>5.8333333333333336E-3</v>
      </c>
      <c r="L61" s="91" t="s">
        <v>55</v>
      </c>
      <c r="M61" s="92">
        <f>ROUND(0.5%*230,1)</f>
        <v>1.2</v>
      </c>
      <c r="N61" s="93">
        <f t="shared" ref="N61:Y61" si="37">SUM(N62:N63)</f>
        <v>0</v>
      </c>
      <c r="O61" s="46">
        <f t="shared" si="37"/>
        <v>0</v>
      </c>
      <c r="P61" s="46">
        <f t="shared" si="37"/>
        <v>0</v>
      </c>
      <c r="Q61" s="46">
        <f t="shared" si="37"/>
        <v>0</v>
      </c>
      <c r="R61" s="94">
        <f t="shared" si="37"/>
        <v>0</v>
      </c>
      <c r="S61" s="94">
        <f t="shared" si="37"/>
        <v>0</v>
      </c>
      <c r="T61" s="94">
        <f t="shared" si="37"/>
        <v>0.01</v>
      </c>
      <c r="U61" s="94">
        <f t="shared" si="37"/>
        <v>0.02</v>
      </c>
      <c r="V61" s="94">
        <f t="shared" si="37"/>
        <v>0.04</v>
      </c>
      <c r="W61" s="94">
        <f t="shared" ref="W61" si="38">SUM(W62:W63)</f>
        <v>0</v>
      </c>
      <c r="X61" s="46">
        <f t="shared" si="37"/>
        <v>0</v>
      </c>
      <c r="Y61" s="46">
        <f t="shared" si="37"/>
        <v>0</v>
      </c>
    </row>
    <row r="62" spans="4:37" ht="17.25" customHeight="1" x14ac:dyDescent="0.25">
      <c r="D62" s="82" t="s">
        <v>215</v>
      </c>
      <c r="E62" s="82" t="s">
        <v>216</v>
      </c>
      <c r="F62" s="83" t="s">
        <v>85</v>
      </c>
      <c r="G62" s="84" t="s">
        <v>32</v>
      </c>
      <c r="H62" s="82">
        <v>-5</v>
      </c>
      <c r="I62" s="85" t="s">
        <v>86</v>
      </c>
      <c r="J62" s="85" t="s">
        <v>35</v>
      </c>
      <c r="K62" s="36">
        <f t="shared" si="0"/>
        <v>0</v>
      </c>
      <c r="L62" s="91" t="s">
        <v>56</v>
      </c>
      <c r="M62" s="92">
        <v>0.1</v>
      </c>
      <c r="N62" s="93">
        <v>0</v>
      </c>
      <c r="O62" s="46">
        <v>0</v>
      </c>
      <c r="P62" s="46">
        <v>0</v>
      </c>
      <c r="Q62" s="46">
        <v>0</v>
      </c>
      <c r="R62" s="94">
        <v>0</v>
      </c>
      <c r="S62" s="94">
        <v>0</v>
      </c>
      <c r="T62" s="94">
        <v>0</v>
      </c>
      <c r="U62" s="94">
        <v>0</v>
      </c>
      <c r="V62" s="94">
        <v>0</v>
      </c>
      <c r="W62" s="94">
        <v>0</v>
      </c>
      <c r="X62" s="46">
        <v>0</v>
      </c>
      <c r="Y62" s="46">
        <v>0</v>
      </c>
    </row>
    <row r="63" spans="4:37" ht="17.25" customHeight="1" x14ac:dyDescent="0.25">
      <c r="D63" s="82" t="s">
        <v>215</v>
      </c>
      <c r="E63" s="82" t="s">
        <v>216</v>
      </c>
      <c r="F63" s="83" t="s">
        <v>85</v>
      </c>
      <c r="G63" s="84" t="s">
        <v>32</v>
      </c>
      <c r="H63" s="82">
        <v>-5</v>
      </c>
      <c r="I63" s="85" t="s">
        <v>86</v>
      </c>
      <c r="J63" s="85" t="s">
        <v>35</v>
      </c>
      <c r="K63" s="36">
        <f t="shared" si="0"/>
        <v>5.8333333333333336E-3</v>
      </c>
      <c r="L63" s="91" t="s">
        <v>51</v>
      </c>
      <c r="M63" s="92">
        <v>1.5</v>
      </c>
      <c r="N63" s="93">
        <f t="shared" ref="N63:Y63" si="39">ROUND(60%*N58,2)-N62</f>
        <v>0</v>
      </c>
      <c r="O63" s="46">
        <f t="shared" si="39"/>
        <v>0</v>
      </c>
      <c r="P63" s="46">
        <f t="shared" si="39"/>
        <v>0</v>
      </c>
      <c r="Q63" s="46">
        <f t="shared" si="39"/>
        <v>0</v>
      </c>
      <c r="R63" s="94">
        <f t="shared" ref="R63:V63" si="40">ROUND(60%*R60,2)-R62</f>
        <v>0</v>
      </c>
      <c r="S63" s="94">
        <f t="shared" si="40"/>
        <v>0</v>
      </c>
      <c r="T63" s="94">
        <f t="shared" si="40"/>
        <v>0.01</v>
      </c>
      <c r="U63" s="94">
        <f t="shared" si="40"/>
        <v>0.02</v>
      </c>
      <c r="V63" s="94">
        <f t="shared" si="40"/>
        <v>0.04</v>
      </c>
      <c r="W63" s="94">
        <f>ROUND(60%*W60,2)-W62</f>
        <v>0</v>
      </c>
      <c r="X63" s="46">
        <f t="shared" si="39"/>
        <v>0</v>
      </c>
      <c r="Y63" s="46">
        <f t="shared" si="39"/>
        <v>0</v>
      </c>
    </row>
    <row r="64" spans="4:37" ht="17.25" customHeight="1" x14ac:dyDescent="0.25">
      <c r="D64" s="78" t="s">
        <v>215</v>
      </c>
      <c r="E64" s="78" t="s">
        <v>216</v>
      </c>
      <c r="F64" s="79" t="s">
        <v>85</v>
      </c>
      <c r="G64" s="80" t="s">
        <v>32</v>
      </c>
      <c r="H64" s="78">
        <v>-5</v>
      </c>
      <c r="I64" s="66" t="s">
        <v>58</v>
      </c>
      <c r="J64" s="66" t="s">
        <v>34</v>
      </c>
      <c r="K64" s="27">
        <f t="shared" si="0"/>
        <v>6.3333333333333325E-2</v>
      </c>
      <c r="L64" s="28" t="s">
        <v>28</v>
      </c>
      <c r="M64" s="37">
        <v>1.5</v>
      </c>
      <c r="N64" s="68">
        <v>0</v>
      </c>
      <c r="O64" s="69">
        <v>0</v>
      </c>
      <c r="P64" s="69">
        <v>0</v>
      </c>
      <c r="Q64" s="51">
        <f t="shared" ref="Q64:Y64" si="41">ROUNDDOWN(Q56*25%,2)</f>
        <v>7.0000000000000007E-2</v>
      </c>
      <c r="R64" s="51">
        <f t="shared" si="41"/>
        <v>7.0000000000000007E-2</v>
      </c>
      <c r="S64" s="51">
        <f t="shared" si="41"/>
        <v>0.08</v>
      </c>
      <c r="T64" s="51">
        <f t="shared" si="41"/>
        <v>0.08</v>
      </c>
      <c r="U64" s="51">
        <f t="shared" si="41"/>
        <v>0.1</v>
      </c>
      <c r="V64" s="51">
        <f t="shared" si="41"/>
        <v>0.1</v>
      </c>
      <c r="W64" s="51">
        <f t="shared" si="41"/>
        <v>0.09</v>
      </c>
      <c r="X64" s="51">
        <f t="shared" si="41"/>
        <v>0.08</v>
      </c>
      <c r="Y64" s="51">
        <f t="shared" si="41"/>
        <v>0.09</v>
      </c>
    </row>
    <row r="65" spans="4:28" ht="17.25" customHeight="1" x14ac:dyDescent="0.25">
      <c r="D65" s="82" t="s">
        <v>215</v>
      </c>
      <c r="E65" s="82" t="s">
        <v>216</v>
      </c>
      <c r="F65" s="83" t="s">
        <v>85</v>
      </c>
      <c r="G65" s="84" t="s">
        <v>32</v>
      </c>
      <c r="H65" s="82">
        <v>-5</v>
      </c>
      <c r="I65" s="85" t="s">
        <v>58</v>
      </c>
      <c r="J65" s="85" t="s">
        <v>35</v>
      </c>
      <c r="K65" s="36">
        <f t="shared" si="0"/>
        <v>6.3333333333333325E-2</v>
      </c>
      <c r="L65" s="85" t="s">
        <v>88</v>
      </c>
      <c r="M65" s="86">
        <v>0.3</v>
      </c>
      <c r="N65" s="87">
        <f>N64</f>
        <v>0</v>
      </c>
      <c r="O65" s="88">
        <f t="shared" ref="O65:Y65" si="42">O64</f>
        <v>0</v>
      </c>
      <c r="P65" s="88">
        <f t="shared" si="42"/>
        <v>0</v>
      </c>
      <c r="Q65" s="88">
        <f t="shared" si="42"/>
        <v>7.0000000000000007E-2</v>
      </c>
      <c r="R65" s="88">
        <f t="shared" si="42"/>
        <v>7.0000000000000007E-2</v>
      </c>
      <c r="S65" s="88">
        <f t="shared" si="42"/>
        <v>0.08</v>
      </c>
      <c r="T65" s="88">
        <f t="shared" si="42"/>
        <v>0.08</v>
      </c>
      <c r="U65" s="88">
        <f t="shared" si="42"/>
        <v>0.1</v>
      </c>
      <c r="V65" s="88">
        <f t="shared" si="42"/>
        <v>0.1</v>
      </c>
      <c r="W65" s="88">
        <f t="shared" si="42"/>
        <v>0.09</v>
      </c>
      <c r="X65" s="88">
        <f t="shared" si="42"/>
        <v>0.08</v>
      </c>
      <c r="Y65" s="88">
        <f t="shared" si="42"/>
        <v>0.09</v>
      </c>
    </row>
    <row r="66" spans="4:28" ht="17.25" customHeight="1" x14ac:dyDescent="0.25">
      <c r="D66" s="82" t="s">
        <v>215</v>
      </c>
      <c r="E66" s="82" t="s">
        <v>216</v>
      </c>
      <c r="F66" s="83" t="s">
        <v>85</v>
      </c>
      <c r="G66" s="84" t="s">
        <v>32</v>
      </c>
      <c r="H66" s="82">
        <v>-5</v>
      </c>
      <c r="I66" s="85" t="s">
        <v>58</v>
      </c>
      <c r="J66" s="85" t="s">
        <v>35</v>
      </c>
      <c r="K66" s="36">
        <f t="shared" si="0"/>
        <v>0</v>
      </c>
      <c r="L66" s="85" t="s">
        <v>89</v>
      </c>
      <c r="M66" s="86">
        <v>3</v>
      </c>
      <c r="N66" s="87">
        <v>0</v>
      </c>
      <c r="O66" s="88">
        <v>0</v>
      </c>
      <c r="P66" s="88">
        <v>0</v>
      </c>
      <c r="Q66" s="88">
        <v>0</v>
      </c>
      <c r="R66" s="88">
        <v>0</v>
      </c>
      <c r="S66" s="88">
        <v>0</v>
      </c>
      <c r="T66" s="88">
        <v>0</v>
      </c>
      <c r="U66" s="88">
        <v>0</v>
      </c>
      <c r="V66" s="88">
        <v>0</v>
      </c>
      <c r="W66" s="88">
        <v>0</v>
      </c>
      <c r="X66" s="88">
        <v>0</v>
      </c>
      <c r="Y66" s="88">
        <v>0</v>
      </c>
    </row>
    <row r="67" spans="4:28" ht="17.25" customHeight="1" x14ac:dyDescent="0.25">
      <c r="D67" s="82" t="s">
        <v>215</v>
      </c>
      <c r="E67" s="82" t="s">
        <v>216</v>
      </c>
      <c r="F67" s="83" t="s">
        <v>85</v>
      </c>
      <c r="G67" s="84" t="s">
        <v>32</v>
      </c>
      <c r="H67" s="82">
        <v>-5</v>
      </c>
      <c r="I67" s="85" t="s">
        <v>58</v>
      </c>
      <c r="J67" s="85" t="s">
        <v>35</v>
      </c>
      <c r="K67" s="36">
        <f t="shared" si="0"/>
        <v>3.3333333333333335E-3</v>
      </c>
      <c r="L67" s="35" t="s">
        <v>90</v>
      </c>
      <c r="M67" s="37">
        <v>0.1</v>
      </c>
      <c r="N67" s="89">
        <f t="shared" ref="N67:S67" si="43">ROUND(20%*N64,2)</f>
        <v>0</v>
      </c>
      <c r="O67" s="90">
        <f t="shared" si="43"/>
        <v>0</v>
      </c>
      <c r="P67" s="90">
        <f t="shared" si="43"/>
        <v>0</v>
      </c>
      <c r="Q67" s="90">
        <f t="shared" si="43"/>
        <v>0.01</v>
      </c>
      <c r="R67" s="90">
        <f t="shared" si="43"/>
        <v>0.01</v>
      </c>
      <c r="S67" s="90">
        <f t="shared" si="43"/>
        <v>0.02</v>
      </c>
      <c r="T67" s="90">
        <v>0</v>
      </c>
      <c r="U67" s="90">
        <v>0</v>
      </c>
      <c r="V67" s="90">
        <v>0</v>
      </c>
      <c r="W67" s="90">
        <v>0</v>
      </c>
      <c r="X67" s="90">
        <v>0</v>
      </c>
      <c r="Y67" s="90">
        <v>0</v>
      </c>
    </row>
    <row r="68" spans="4:28" ht="17.25" customHeight="1" x14ac:dyDescent="0.25">
      <c r="D68" s="82" t="s">
        <v>215</v>
      </c>
      <c r="E68" s="82" t="s">
        <v>216</v>
      </c>
      <c r="F68" s="83" t="s">
        <v>85</v>
      </c>
      <c r="G68" s="84" t="s">
        <v>32</v>
      </c>
      <c r="H68" s="82">
        <v>-5</v>
      </c>
      <c r="I68" s="85" t="s">
        <v>58</v>
      </c>
      <c r="J68" s="85" t="s">
        <v>35</v>
      </c>
      <c r="K68" s="36">
        <f t="shared" si="0"/>
        <v>2.5000000000000001E-3</v>
      </c>
      <c r="L68" s="91" t="s">
        <v>54</v>
      </c>
      <c r="M68" s="92">
        <v>2.5</v>
      </c>
      <c r="N68" s="93">
        <v>0</v>
      </c>
      <c r="O68" s="46">
        <v>0</v>
      </c>
      <c r="P68" s="46">
        <v>0</v>
      </c>
      <c r="Q68" s="46">
        <v>0</v>
      </c>
      <c r="R68" s="94">
        <f>ROUND(AD40*R64,2)</f>
        <v>0</v>
      </c>
      <c r="S68" s="94">
        <f t="shared" ref="S68:W68" si="44">ROUND(AE40*S64,2)</f>
        <v>0</v>
      </c>
      <c r="T68" s="94">
        <f t="shared" si="44"/>
        <v>0</v>
      </c>
      <c r="U68" s="94">
        <f t="shared" si="44"/>
        <v>0.01</v>
      </c>
      <c r="V68" s="94">
        <f t="shared" si="44"/>
        <v>0.02</v>
      </c>
      <c r="W68" s="94">
        <f t="shared" si="44"/>
        <v>0</v>
      </c>
      <c r="X68" s="46">
        <v>0</v>
      </c>
      <c r="Y68" s="46">
        <v>0</v>
      </c>
      <c r="AA68" s="56"/>
      <c r="AB68" s="56"/>
    </row>
    <row r="69" spans="4:28" ht="17.25" customHeight="1" x14ac:dyDescent="0.25">
      <c r="D69" s="82" t="s">
        <v>215</v>
      </c>
      <c r="E69" s="82" t="s">
        <v>216</v>
      </c>
      <c r="F69" s="83" t="s">
        <v>85</v>
      </c>
      <c r="G69" s="84" t="s">
        <v>32</v>
      </c>
      <c r="H69" s="82">
        <v>-5</v>
      </c>
      <c r="I69" s="85" t="s">
        <v>58</v>
      </c>
      <c r="J69" s="85" t="s">
        <v>35</v>
      </c>
      <c r="K69" s="36">
        <f t="shared" si="0"/>
        <v>1.6666666666666668E-3</v>
      </c>
      <c r="L69" s="91" t="s">
        <v>55</v>
      </c>
      <c r="M69" s="92">
        <f>ROUND(0.5%*230,1)</f>
        <v>1.2</v>
      </c>
      <c r="N69" s="93">
        <f t="shared" ref="N69:Y69" si="45">SUM(N70:N71)</f>
        <v>0</v>
      </c>
      <c r="O69" s="46">
        <f t="shared" si="45"/>
        <v>0</v>
      </c>
      <c r="P69" s="46">
        <f t="shared" si="45"/>
        <v>0</v>
      </c>
      <c r="Q69" s="46">
        <f t="shared" si="45"/>
        <v>0</v>
      </c>
      <c r="R69" s="94">
        <f t="shared" si="45"/>
        <v>0</v>
      </c>
      <c r="S69" s="94">
        <f t="shared" si="45"/>
        <v>0</v>
      </c>
      <c r="T69" s="94">
        <f t="shared" si="45"/>
        <v>0</v>
      </c>
      <c r="U69" s="94">
        <f t="shared" si="45"/>
        <v>0.01</v>
      </c>
      <c r="V69" s="94">
        <f t="shared" si="45"/>
        <v>0.01</v>
      </c>
      <c r="W69" s="94">
        <f t="shared" ref="W69" si="46">SUM(W70:W71)</f>
        <v>0</v>
      </c>
      <c r="X69" s="46">
        <f t="shared" si="45"/>
        <v>0</v>
      </c>
      <c r="Y69" s="46">
        <f t="shared" si="45"/>
        <v>0</v>
      </c>
    </row>
    <row r="70" spans="4:28" ht="17.25" customHeight="1" x14ac:dyDescent="0.25">
      <c r="D70" s="82" t="s">
        <v>215</v>
      </c>
      <c r="E70" s="82" t="s">
        <v>216</v>
      </c>
      <c r="F70" s="83" t="s">
        <v>85</v>
      </c>
      <c r="G70" s="84" t="s">
        <v>32</v>
      </c>
      <c r="H70" s="82">
        <v>-5</v>
      </c>
      <c r="I70" s="85" t="s">
        <v>58</v>
      </c>
      <c r="J70" s="85" t="s">
        <v>35</v>
      </c>
      <c r="K70" s="36">
        <f t="shared" si="0"/>
        <v>0</v>
      </c>
      <c r="L70" s="91" t="s">
        <v>56</v>
      </c>
      <c r="M70" s="92">
        <v>0.1</v>
      </c>
      <c r="N70" s="93">
        <v>0</v>
      </c>
      <c r="O70" s="46">
        <v>0</v>
      </c>
      <c r="P70" s="46">
        <v>0</v>
      </c>
      <c r="Q70" s="46">
        <v>0</v>
      </c>
      <c r="R70" s="94">
        <v>0</v>
      </c>
      <c r="S70" s="94">
        <v>0</v>
      </c>
      <c r="T70" s="94">
        <v>0</v>
      </c>
      <c r="U70" s="94">
        <v>0</v>
      </c>
      <c r="V70" s="94">
        <v>0</v>
      </c>
      <c r="W70" s="94">
        <v>0</v>
      </c>
      <c r="X70" s="46">
        <v>0</v>
      </c>
      <c r="Y70" s="46">
        <v>0</v>
      </c>
    </row>
    <row r="71" spans="4:28" ht="17.25" customHeight="1" x14ac:dyDescent="0.25">
      <c r="D71" s="82" t="s">
        <v>215</v>
      </c>
      <c r="E71" s="82" t="s">
        <v>216</v>
      </c>
      <c r="F71" s="83" t="s">
        <v>85</v>
      </c>
      <c r="G71" s="84" t="s">
        <v>32</v>
      </c>
      <c r="H71" s="82">
        <v>-5</v>
      </c>
      <c r="I71" s="85" t="s">
        <v>58</v>
      </c>
      <c r="J71" s="85" t="s">
        <v>35</v>
      </c>
      <c r="K71" s="36">
        <f t="shared" si="0"/>
        <v>1.6666666666666668E-3</v>
      </c>
      <c r="L71" s="91" t="s">
        <v>51</v>
      </c>
      <c r="M71" s="92">
        <v>1.5</v>
      </c>
      <c r="N71" s="93">
        <f t="shared" ref="N71:Y71" si="47">ROUND(60%*N66,2)-N70</f>
        <v>0</v>
      </c>
      <c r="O71" s="46">
        <f t="shared" si="47"/>
        <v>0</v>
      </c>
      <c r="P71" s="46">
        <f t="shared" si="47"/>
        <v>0</v>
      </c>
      <c r="Q71" s="46">
        <f t="shared" si="47"/>
        <v>0</v>
      </c>
      <c r="R71" s="94">
        <f t="shared" ref="R71:V71" si="48">ROUND(60%*R68,2)-R70</f>
        <v>0</v>
      </c>
      <c r="S71" s="94">
        <f t="shared" si="48"/>
        <v>0</v>
      </c>
      <c r="T71" s="94">
        <f t="shared" si="48"/>
        <v>0</v>
      </c>
      <c r="U71" s="94">
        <f t="shared" si="48"/>
        <v>0.01</v>
      </c>
      <c r="V71" s="94">
        <f t="shared" si="48"/>
        <v>0.01</v>
      </c>
      <c r="W71" s="94">
        <f>ROUND(60%*W68,2)-W70</f>
        <v>0</v>
      </c>
      <c r="X71" s="46">
        <f t="shared" si="47"/>
        <v>0</v>
      </c>
      <c r="Y71" s="46">
        <f t="shared" si="47"/>
        <v>0</v>
      </c>
    </row>
    <row r="72" spans="4:28" x14ac:dyDescent="0.25">
      <c r="D72" s="23" t="s">
        <v>215</v>
      </c>
      <c r="E72" s="23" t="s">
        <v>216</v>
      </c>
      <c r="F72" s="24" t="s">
        <v>85</v>
      </c>
      <c r="G72" s="25" t="s">
        <v>32</v>
      </c>
      <c r="H72" s="23">
        <v>-5</v>
      </c>
      <c r="I72" s="26" t="s">
        <v>91</v>
      </c>
      <c r="J72" s="26" t="s">
        <v>34</v>
      </c>
      <c r="K72" s="27">
        <f t="shared" si="0"/>
        <v>0.60318577824232433</v>
      </c>
      <c r="L72" s="26" t="s">
        <v>28</v>
      </c>
      <c r="M72" s="72" t="s">
        <v>28</v>
      </c>
      <c r="N72" s="50">
        <f>1-N56-N64</f>
        <v>0.81854147865114091</v>
      </c>
      <c r="O72" s="51">
        <f t="shared" ref="O72:Y72" si="49">1-O56-O64</f>
        <v>0.72270819516089768</v>
      </c>
      <c r="P72" s="51">
        <f t="shared" si="49"/>
        <v>0.7055233448932694</v>
      </c>
      <c r="Q72" s="51">
        <f t="shared" si="49"/>
        <v>0.62478550768663466</v>
      </c>
      <c r="R72" s="51">
        <f t="shared" si="49"/>
        <v>0.61527692558480185</v>
      </c>
      <c r="S72" s="51">
        <f t="shared" si="49"/>
        <v>0.57668402438279276</v>
      </c>
      <c r="T72" s="51">
        <f t="shared" si="49"/>
        <v>0.56113531193382526</v>
      </c>
      <c r="U72" s="51">
        <f t="shared" si="49"/>
        <v>0.4901255026139798</v>
      </c>
      <c r="V72" s="51">
        <f t="shared" si="49"/>
        <v>0.48019460749158294</v>
      </c>
      <c r="W72" s="51">
        <f t="shared" si="49"/>
        <v>0.53353553084340855</v>
      </c>
      <c r="X72" s="51">
        <f t="shared" si="49"/>
        <v>0.56195962440773706</v>
      </c>
      <c r="Y72" s="51">
        <f t="shared" si="49"/>
        <v>0.54775928525782092</v>
      </c>
    </row>
    <row r="73" spans="4:28" x14ac:dyDescent="0.25">
      <c r="D73" s="32" t="s">
        <v>215</v>
      </c>
      <c r="E73" s="32" t="s">
        <v>216</v>
      </c>
      <c r="F73" s="33" t="s">
        <v>85</v>
      </c>
      <c r="G73" s="34" t="s">
        <v>32</v>
      </c>
      <c r="H73" s="32">
        <v>-5</v>
      </c>
      <c r="I73" s="35" t="s">
        <v>91</v>
      </c>
      <c r="J73" s="35" t="s">
        <v>35</v>
      </c>
      <c r="K73" s="36">
        <f t="shared" si="0"/>
        <v>0.60318577824232433</v>
      </c>
      <c r="L73" s="85" t="s">
        <v>88</v>
      </c>
      <c r="M73" s="86">
        <v>0.3</v>
      </c>
      <c r="N73" s="87">
        <f>N72</f>
        <v>0.81854147865114091</v>
      </c>
      <c r="O73" s="88">
        <f t="shared" ref="O73:Y73" si="50">O72</f>
        <v>0.72270819516089768</v>
      </c>
      <c r="P73" s="88">
        <f t="shared" si="50"/>
        <v>0.7055233448932694</v>
      </c>
      <c r="Q73" s="88">
        <f t="shared" si="50"/>
        <v>0.62478550768663466</v>
      </c>
      <c r="R73" s="88">
        <f t="shared" si="50"/>
        <v>0.61527692558480185</v>
      </c>
      <c r="S73" s="88">
        <f t="shared" si="50"/>
        <v>0.57668402438279276</v>
      </c>
      <c r="T73" s="88">
        <f t="shared" si="50"/>
        <v>0.56113531193382526</v>
      </c>
      <c r="U73" s="88">
        <f t="shared" si="50"/>
        <v>0.4901255026139798</v>
      </c>
      <c r="V73" s="88">
        <f t="shared" si="50"/>
        <v>0.48019460749158294</v>
      </c>
      <c r="W73" s="88">
        <f t="shared" si="50"/>
        <v>0.53353553084340855</v>
      </c>
      <c r="X73" s="88">
        <f t="shared" si="50"/>
        <v>0.56195962440773706</v>
      </c>
      <c r="Y73" s="88">
        <f t="shared" si="50"/>
        <v>0.54775928525782092</v>
      </c>
    </row>
    <row r="74" spans="4:28" x14ac:dyDescent="0.25">
      <c r="D74" s="32" t="s">
        <v>215</v>
      </c>
      <c r="E74" s="32" t="s">
        <v>216</v>
      </c>
      <c r="F74" s="33" t="s">
        <v>85</v>
      </c>
      <c r="G74" s="34" t="s">
        <v>32</v>
      </c>
      <c r="H74" s="32">
        <v>-5</v>
      </c>
      <c r="I74" s="35" t="s">
        <v>91</v>
      </c>
      <c r="J74" s="35" t="s">
        <v>35</v>
      </c>
      <c r="K74" s="36">
        <f t="shared" si="0"/>
        <v>0</v>
      </c>
      <c r="L74" s="85" t="s">
        <v>89</v>
      </c>
      <c r="M74" s="86">
        <v>3</v>
      </c>
      <c r="N74" s="87">
        <v>0</v>
      </c>
      <c r="O74" s="88">
        <v>0</v>
      </c>
      <c r="P74" s="88">
        <v>0</v>
      </c>
      <c r="Q74" s="88">
        <v>0</v>
      </c>
      <c r="R74" s="88">
        <v>0</v>
      </c>
      <c r="S74" s="88">
        <v>0</v>
      </c>
      <c r="T74" s="88">
        <v>0</v>
      </c>
      <c r="U74" s="88">
        <v>0</v>
      </c>
      <c r="V74" s="88">
        <v>0</v>
      </c>
      <c r="W74" s="88">
        <v>0</v>
      </c>
      <c r="X74" s="88">
        <v>0</v>
      </c>
      <c r="Y74" s="88">
        <v>0</v>
      </c>
    </row>
    <row r="75" spans="4:28" x14ac:dyDescent="0.25">
      <c r="D75" s="32" t="s">
        <v>215</v>
      </c>
      <c r="E75" s="32" t="s">
        <v>216</v>
      </c>
      <c r="F75" s="33" t="s">
        <v>85</v>
      </c>
      <c r="G75" s="34" t="s">
        <v>32</v>
      </c>
      <c r="H75" s="32">
        <v>-5</v>
      </c>
      <c r="I75" s="35" t="s">
        <v>91</v>
      </c>
      <c r="J75" s="35" t="s">
        <v>35</v>
      </c>
      <c r="K75" s="36">
        <f t="shared" si="0"/>
        <v>6.6666666666666666E-2</v>
      </c>
      <c r="L75" s="35" t="s">
        <v>90</v>
      </c>
      <c r="M75" s="37">
        <v>0.1</v>
      </c>
      <c r="N75" s="89">
        <f t="shared" ref="N75:S75" si="51">ROUND(20%*N72,2)</f>
        <v>0.16</v>
      </c>
      <c r="O75" s="90">
        <f t="shared" si="51"/>
        <v>0.14000000000000001</v>
      </c>
      <c r="P75" s="90">
        <f t="shared" si="51"/>
        <v>0.14000000000000001</v>
      </c>
      <c r="Q75" s="90">
        <f t="shared" si="51"/>
        <v>0.12</v>
      </c>
      <c r="R75" s="90">
        <f t="shared" si="51"/>
        <v>0.12</v>
      </c>
      <c r="S75" s="90">
        <f t="shared" si="51"/>
        <v>0.12</v>
      </c>
      <c r="T75" s="90">
        <v>0</v>
      </c>
      <c r="U75" s="90">
        <v>0</v>
      </c>
      <c r="V75" s="90">
        <v>0</v>
      </c>
      <c r="W75" s="90">
        <v>0</v>
      </c>
      <c r="X75" s="90">
        <v>0</v>
      </c>
      <c r="Y75" s="90">
        <v>0</v>
      </c>
    </row>
    <row r="76" spans="4:28" x14ac:dyDescent="0.25">
      <c r="D76" s="32" t="s">
        <v>215</v>
      </c>
      <c r="E76" s="32" t="s">
        <v>216</v>
      </c>
      <c r="F76" s="33" t="s">
        <v>85</v>
      </c>
      <c r="G76" s="34" t="s">
        <v>32</v>
      </c>
      <c r="H76" s="32">
        <v>-5</v>
      </c>
      <c r="I76" s="35" t="s">
        <v>91</v>
      </c>
      <c r="J76" s="35" t="s">
        <v>35</v>
      </c>
      <c r="K76" s="36">
        <f t="shared" si="0"/>
        <v>1.2500000000000002E-2</v>
      </c>
      <c r="L76" s="91" t="s">
        <v>54</v>
      </c>
      <c r="M76" s="92">
        <v>2.5</v>
      </c>
      <c r="N76" s="93">
        <v>0</v>
      </c>
      <c r="O76" s="46">
        <v>0</v>
      </c>
      <c r="P76" s="46">
        <v>0</v>
      </c>
      <c r="Q76" s="46">
        <v>0</v>
      </c>
      <c r="R76" s="94">
        <f>ROUND(AD40*R72,2)</f>
        <v>0</v>
      </c>
      <c r="S76" s="94">
        <f t="shared" ref="S76:W76" si="52">ROUND(AE40*S72,2)</f>
        <v>0</v>
      </c>
      <c r="T76" s="94">
        <f t="shared" si="52"/>
        <v>0.03</v>
      </c>
      <c r="U76" s="94">
        <f t="shared" si="52"/>
        <v>0.05</v>
      </c>
      <c r="V76" s="94">
        <f t="shared" si="52"/>
        <v>7.0000000000000007E-2</v>
      </c>
      <c r="W76" s="94">
        <f t="shared" si="52"/>
        <v>0</v>
      </c>
      <c r="X76" s="46">
        <v>0</v>
      </c>
      <c r="Y76" s="46">
        <v>0</v>
      </c>
      <c r="AA76" s="56"/>
    </row>
    <row r="77" spans="4:28" x14ac:dyDescent="0.25">
      <c r="D77" s="32" t="s">
        <v>215</v>
      </c>
      <c r="E77" s="32" t="s">
        <v>216</v>
      </c>
      <c r="F77" s="33" t="s">
        <v>85</v>
      </c>
      <c r="G77" s="34" t="s">
        <v>32</v>
      </c>
      <c r="H77" s="32">
        <v>-5</v>
      </c>
      <c r="I77" s="35" t="s">
        <v>91</v>
      </c>
      <c r="J77" s="35" t="s">
        <v>35</v>
      </c>
      <c r="K77" s="36">
        <f t="shared" si="0"/>
        <v>7.4999999999999997E-3</v>
      </c>
      <c r="L77" s="91" t="s">
        <v>55</v>
      </c>
      <c r="M77" s="92">
        <f>ROUND(0.5%*230,1)</f>
        <v>1.2</v>
      </c>
      <c r="N77" s="93">
        <f t="shared" ref="N77:Y77" si="53">SUM(N78:N79)</f>
        <v>0</v>
      </c>
      <c r="O77" s="46">
        <f t="shared" si="53"/>
        <v>0</v>
      </c>
      <c r="P77" s="46">
        <f t="shared" si="53"/>
        <v>0</v>
      </c>
      <c r="Q77" s="46">
        <f t="shared" si="53"/>
        <v>0</v>
      </c>
      <c r="R77" s="94">
        <f t="shared" si="53"/>
        <v>0</v>
      </c>
      <c r="S77" s="94">
        <f t="shared" si="53"/>
        <v>0</v>
      </c>
      <c r="T77" s="94">
        <f t="shared" si="53"/>
        <v>0.02</v>
      </c>
      <c r="U77" s="94">
        <f t="shared" si="53"/>
        <v>0.03</v>
      </c>
      <c r="V77" s="94">
        <f t="shared" si="53"/>
        <v>0.04</v>
      </c>
      <c r="W77" s="94">
        <f t="shared" ref="W77" si="54">SUM(W78:W79)</f>
        <v>0</v>
      </c>
      <c r="X77" s="46">
        <f t="shared" si="53"/>
        <v>0</v>
      </c>
      <c r="Y77" s="46">
        <f t="shared" si="53"/>
        <v>0</v>
      </c>
    </row>
    <row r="78" spans="4:28" x14ac:dyDescent="0.25">
      <c r="D78" s="32" t="s">
        <v>215</v>
      </c>
      <c r="E78" s="32" t="s">
        <v>216</v>
      </c>
      <c r="F78" s="33" t="s">
        <v>85</v>
      </c>
      <c r="G78" s="34" t="s">
        <v>32</v>
      </c>
      <c r="H78" s="32">
        <v>-5</v>
      </c>
      <c r="I78" s="35" t="s">
        <v>91</v>
      </c>
      <c r="J78" s="35" t="s">
        <v>35</v>
      </c>
      <c r="K78" s="36">
        <f t="shared" si="0"/>
        <v>0</v>
      </c>
      <c r="L78" s="91" t="s">
        <v>56</v>
      </c>
      <c r="M78" s="92">
        <v>0.1</v>
      </c>
      <c r="N78" s="93">
        <v>0</v>
      </c>
      <c r="O78" s="46">
        <v>0</v>
      </c>
      <c r="P78" s="46">
        <v>0</v>
      </c>
      <c r="Q78" s="46">
        <v>0</v>
      </c>
      <c r="R78" s="94">
        <v>0</v>
      </c>
      <c r="S78" s="94">
        <v>0</v>
      </c>
      <c r="T78" s="94">
        <v>0</v>
      </c>
      <c r="U78" s="94">
        <v>0</v>
      </c>
      <c r="V78" s="94">
        <v>0</v>
      </c>
      <c r="W78" s="94">
        <v>0</v>
      </c>
      <c r="X78" s="46">
        <v>0</v>
      </c>
      <c r="Y78" s="46">
        <v>0</v>
      </c>
    </row>
    <row r="79" spans="4:28" x14ac:dyDescent="0.25">
      <c r="D79" s="32" t="s">
        <v>215</v>
      </c>
      <c r="E79" s="32" t="s">
        <v>216</v>
      </c>
      <c r="F79" s="33" t="s">
        <v>85</v>
      </c>
      <c r="G79" s="34" t="s">
        <v>32</v>
      </c>
      <c r="H79" s="32">
        <v>-5</v>
      </c>
      <c r="I79" s="35" t="s">
        <v>91</v>
      </c>
      <c r="J79" s="35" t="s">
        <v>35</v>
      </c>
      <c r="K79" s="36">
        <f t="shared" si="0"/>
        <v>7.4999999999999997E-3</v>
      </c>
      <c r="L79" s="91" t="s">
        <v>51</v>
      </c>
      <c r="M79" s="92">
        <v>1.5</v>
      </c>
      <c r="N79" s="93">
        <f t="shared" ref="N79:Y79" si="55">ROUND(60%*N74,2)-N78</f>
        <v>0</v>
      </c>
      <c r="O79" s="46">
        <f t="shared" si="55"/>
        <v>0</v>
      </c>
      <c r="P79" s="46">
        <f t="shared" si="55"/>
        <v>0</v>
      </c>
      <c r="Q79" s="46">
        <f t="shared" si="55"/>
        <v>0</v>
      </c>
      <c r="R79" s="94">
        <f t="shared" ref="R79:V79" si="56">ROUND(60%*R76,2)-R78</f>
        <v>0</v>
      </c>
      <c r="S79" s="94">
        <f t="shared" si="56"/>
        <v>0</v>
      </c>
      <c r="T79" s="94">
        <f t="shared" si="56"/>
        <v>0.02</v>
      </c>
      <c r="U79" s="94">
        <f t="shared" si="56"/>
        <v>0.03</v>
      </c>
      <c r="V79" s="94">
        <f t="shared" si="56"/>
        <v>0.04</v>
      </c>
      <c r="W79" s="94">
        <f>ROUND(60%*W76,2)-W78</f>
        <v>0</v>
      </c>
      <c r="X79" s="46">
        <f t="shared" si="55"/>
        <v>0</v>
      </c>
      <c r="Y79" s="46">
        <f t="shared" si="55"/>
        <v>0</v>
      </c>
    </row>
    <row r="80" spans="4:28" ht="17.25" customHeight="1" x14ac:dyDescent="0.25">
      <c r="D80" s="23" t="s">
        <v>215</v>
      </c>
      <c r="E80" s="23" t="s">
        <v>216</v>
      </c>
      <c r="F80" s="24" t="s">
        <v>92</v>
      </c>
      <c r="G80" s="25" t="s">
        <v>32</v>
      </c>
      <c r="H80" s="23">
        <v>-1</v>
      </c>
      <c r="I80" s="26" t="s">
        <v>93</v>
      </c>
      <c r="J80" s="26" t="s">
        <v>34</v>
      </c>
      <c r="K80" s="27">
        <f t="shared" si="0"/>
        <v>0.17499999999999996</v>
      </c>
      <c r="L80" s="28" t="s">
        <v>28</v>
      </c>
      <c r="M80" s="29" t="s">
        <v>28</v>
      </c>
      <c r="N80" s="30">
        <v>0.15</v>
      </c>
      <c r="O80" s="31">
        <v>0.15</v>
      </c>
      <c r="P80" s="31">
        <v>0.15</v>
      </c>
      <c r="Q80" s="31">
        <v>0.2</v>
      </c>
      <c r="R80" s="31">
        <v>0.2</v>
      </c>
      <c r="S80" s="31">
        <v>0.2</v>
      </c>
      <c r="T80" s="31">
        <v>0.2</v>
      </c>
      <c r="U80" s="31">
        <v>0.2</v>
      </c>
      <c r="V80" s="31">
        <v>0.2</v>
      </c>
      <c r="W80" s="31">
        <v>0.15</v>
      </c>
      <c r="X80" s="31">
        <v>0.15</v>
      </c>
      <c r="Y80" s="31">
        <v>0.15</v>
      </c>
    </row>
    <row r="81" spans="4:29" ht="17.25" customHeight="1" x14ac:dyDescent="0.25">
      <c r="D81" s="95" t="s">
        <v>215</v>
      </c>
      <c r="E81" s="95" t="s">
        <v>216</v>
      </c>
      <c r="F81" s="96" t="s">
        <v>28</v>
      </c>
      <c r="G81" s="97" t="s">
        <v>94</v>
      </c>
      <c r="H81" s="95" t="s">
        <v>28</v>
      </c>
      <c r="I81" s="98" t="s">
        <v>28</v>
      </c>
      <c r="J81" s="98" t="s">
        <v>28</v>
      </c>
      <c r="K81" s="99" t="str">
        <f t="shared" si="0"/>
        <v>n/a</v>
      </c>
      <c r="L81" s="98" t="s">
        <v>28</v>
      </c>
      <c r="M81" s="100" t="s">
        <v>28</v>
      </c>
      <c r="N81" s="101" t="s">
        <v>28</v>
      </c>
      <c r="O81" s="99" t="s">
        <v>28</v>
      </c>
      <c r="P81" s="99" t="s">
        <v>28</v>
      </c>
      <c r="Q81" s="99" t="s">
        <v>28</v>
      </c>
      <c r="R81" s="99" t="s">
        <v>28</v>
      </c>
      <c r="S81" s="99" t="s">
        <v>28</v>
      </c>
      <c r="T81" s="99" t="s">
        <v>28</v>
      </c>
      <c r="U81" s="99" t="s">
        <v>28</v>
      </c>
      <c r="V81" s="99" t="s">
        <v>28</v>
      </c>
      <c r="W81" s="99" t="s">
        <v>28</v>
      </c>
      <c r="X81" s="99" t="s">
        <v>28</v>
      </c>
      <c r="Y81" s="99" t="s">
        <v>28</v>
      </c>
    </row>
    <row r="82" spans="4:29" ht="17.25" customHeight="1" x14ac:dyDescent="0.25">
      <c r="D82" s="102" t="s">
        <v>215</v>
      </c>
      <c r="E82" s="102" t="s">
        <v>216</v>
      </c>
      <c r="F82" s="103" t="s">
        <v>28</v>
      </c>
      <c r="G82" s="104" t="s">
        <v>95</v>
      </c>
      <c r="H82" s="102" t="s">
        <v>28</v>
      </c>
      <c r="I82" s="105" t="s">
        <v>28</v>
      </c>
      <c r="J82" s="105" t="s">
        <v>28</v>
      </c>
      <c r="K82" s="106" t="str">
        <f t="shared" si="0"/>
        <v>n/a</v>
      </c>
      <c r="L82" s="105" t="s">
        <v>28</v>
      </c>
      <c r="M82" s="107" t="s">
        <v>28</v>
      </c>
      <c r="N82" s="108" t="s">
        <v>28</v>
      </c>
      <c r="O82" s="106" t="s">
        <v>28</v>
      </c>
      <c r="P82" s="106" t="s">
        <v>28</v>
      </c>
      <c r="Q82" s="106" t="s">
        <v>28</v>
      </c>
      <c r="R82" s="106" t="s">
        <v>28</v>
      </c>
      <c r="S82" s="106" t="s">
        <v>28</v>
      </c>
      <c r="T82" s="106" t="s">
        <v>28</v>
      </c>
      <c r="U82" s="106" t="s">
        <v>28</v>
      </c>
      <c r="V82" s="106" t="s">
        <v>28</v>
      </c>
      <c r="W82" s="106" t="s">
        <v>28</v>
      </c>
      <c r="X82" s="106" t="s">
        <v>28</v>
      </c>
      <c r="Y82" s="106" t="s">
        <v>28</v>
      </c>
    </row>
    <row r="83" spans="4:29" ht="17.25" customHeight="1" x14ac:dyDescent="0.25">
      <c r="D83" s="23" t="s">
        <v>215</v>
      </c>
      <c r="E83" s="23" t="s">
        <v>216</v>
      </c>
      <c r="F83" s="24" t="s">
        <v>96</v>
      </c>
      <c r="G83" s="25" t="s">
        <v>97</v>
      </c>
      <c r="H83" s="23">
        <v>0</v>
      </c>
      <c r="I83" s="26" t="s">
        <v>98</v>
      </c>
      <c r="J83" s="26" t="s">
        <v>34</v>
      </c>
      <c r="K83" s="27">
        <f t="shared" si="0"/>
        <v>0.59166666666666667</v>
      </c>
      <c r="L83" s="28" t="s">
        <v>28</v>
      </c>
      <c r="M83" s="29" t="s">
        <v>28</v>
      </c>
      <c r="N83" s="30">
        <v>0.5</v>
      </c>
      <c r="O83" s="31">
        <v>0.5</v>
      </c>
      <c r="P83" s="31">
        <v>0.55000000000000004</v>
      </c>
      <c r="Q83" s="31">
        <v>0.65</v>
      </c>
      <c r="R83" s="31">
        <v>0.65</v>
      </c>
      <c r="S83" s="31">
        <v>0.65</v>
      </c>
      <c r="T83" s="31">
        <v>0.65</v>
      </c>
      <c r="U83" s="31">
        <v>0.65</v>
      </c>
      <c r="V83" s="31">
        <v>0.65</v>
      </c>
      <c r="W83" s="31">
        <v>0.6</v>
      </c>
      <c r="X83" s="31">
        <v>0.55000000000000004</v>
      </c>
      <c r="Y83" s="31">
        <v>0.5</v>
      </c>
      <c r="Z83" s="152"/>
      <c r="AA83" s="152"/>
      <c r="AB83" s="152"/>
      <c r="AC83" s="152"/>
    </row>
    <row r="84" spans="4:29" ht="17.25" customHeight="1" x14ac:dyDescent="0.25">
      <c r="D84" s="32" t="s">
        <v>215</v>
      </c>
      <c r="E84" s="32" t="s">
        <v>216</v>
      </c>
      <c r="F84" s="33" t="s">
        <v>96</v>
      </c>
      <c r="G84" s="34" t="s">
        <v>97</v>
      </c>
      <c r="H84" s="32">
        <v>0</v>
      </c>
      <c r="I84" s="35" t="s">
        <v>98</v>
      </c>
      <c r="J84" s="35" t="s">
        <v>35</v>
      </c>
      <c r="K84" s="36">
        <f t="shared" si="0"/>
        <v>0.59166666666666667</v>
      </c>
      <c r="L84" s="35" t="s">
        <v>99</v>
      </c>
      <c r="M84" s="37">
        <v>0.17299999999999999</v>
      </c>
      <c r="N84" s="44">
        <f>N83</f>
        <v>0.5</v>
      </c>
      <c r="O84" s="39">
        <f t="shared" ref="O84:Y84" si="57">O83</f>
        <v>0.5</v>
      </c>
      <c r="P84" s="39">
        <f t="shared" si="57"/>
        <v>0.55000000000000004</v>
      </c>
      <c r="Q84" s="39">
        <f t="shared" si="57"/>
        <v>0.65</v>
      </c>
      <c r="R84" s="39">
        <f t="shared" si="57"/>
        <v>0.65</v>
      </c>
      <c r="S84" s="39">
        <f t="shared" si="57"/>
        <v>0.65</v>
      </c>
      <c r="T84" s="39">
        <f t="shared" si="57"/>
        <v>0.65</v>
      </c>
      <c r="U84" s="39">
        <f t="shared" si="57"/>
        <v>0.65</v>
      </c>
      <c r="V84" s="39">
        <f t="shared" si="57"/>
        <v>0.65</v>
      </c>
      <c r="W84" s="39">
        <f t="shared" si="57"/>
        <v>0.6</v>
      </c>
      <c r="X84" s="39">
        <f t="shared" si="57"/>
        <v>0.55000000000000004</v>
      </c>
      <c r="Y84" s="39">
        <f t="shared" si="57"/>
        <v>0.5</v>
      </c>
      <c r="Z84" s="152"/>
    </row>
    <row r="85" spans="4:29" ht="17.25" customHeight="1" x14ac:dyDescent="0.25">
      <c r="D85" s="32" t="s">
        <v>215</v>
      </c>
      <c r="E85" s="32" t="s">
        <v>216</v>
      </c>
      <c r="F85" s="33" t="s">
        <v>96</v>
      </c>
      <c r="G85" s="34" t="s">
        <v>97</v>
      </c>
      <c r="H85" s="32">
        <v>0</v>
      </c>
      <c r="I85" s="35" t="s">
        <v>98</v>
      </c>
      <c r="J85" s="35" t="s">
        <v>35</v>
      </c>
      <c r="K85" s="36">
        <f t="shared" si="0"/>
        <v>0.59166666666666667</v>
      </c>
      <c r="L85" s="35" t="s">
        <v>100</v>
      </c>
      <c r="M85" s="109">
        <f>ROUNDUP(1098*1.05,0)</f>
        <v>1153</v>
      </c>
      <c r="N85" s="44">
        <f>N83</f>
        <v>0.5</v>
      </c>
      <c r="O85" s="39">
        <f t="shared" ref="O85:Y85" si="58">O83</f>
        <v>0.5</v>
      </c>
      <c r="P85" s="39">
        <f t="shared" si="58"/>
        <v>0.55000000000000004</v>
      </c>
      <c r="Q85" s="39">
        <f t="shared" si="58"/>
        <v>0.65</v>
      </c>
      <c r="R85" s="39">
        <f t="shared" si="58"/>
        <v>0.65</v>
      </c>
      <c r="S85" s="39">
        <f t="shared" si="58"/>
        <v>0.65</v>
      </c>
      <c r="T85" s="39">
        <f t="shared" si="58"/>
        <v>0.65</v>
      </c>
      <c r="U85" s="39">
        <f t="shared" si="58"/>
        <v>0.65</v>
      </c>
      <c r="V85" s="39">
        <f t="shared" si="58"/>
        <v>0.65</v>
      </c>
      <c r="W85" s="39">
        <f t="shared" si="58"/>
        <v>0.6</v>
      </c>
      <c r="X85" s="39">
        <f t="shared" si="58"/>
        <v>0.55000000000000004</v>
      </c>
      <c r="Y85" s="39">
        <f t="shared" si="58"/>
        <v>0.5</v>
      </c>
    </row>
    <row r="86" spans="4:29" ht="17.25" customHeight="1" x14ac:dyDescent="0.25">
      <c r="D86" s="32" t="s">
        <v>215</v>
      </c>
      <c r="E86" s="32" t="s">
        <v>216</v>
      </c>
      <c r="F86" s="33" t="s">
        <v>96</v>
      </c>
      <c r="G86" s="34" t="s">
        <v>97</v>
      </c>
      <c r="H86" s="32">
        <v>0</v>
      </c>
      <c r="I86" s="35" t="s">
        <v>98</v>
      </c>
      <c r="J86" s="35" t="s">
        <v>35</v>
      </c>
      <c r="K86" s="36">
        <f t="shared" si="0"/>
        <v>0.59166666666666667</v>
      </c>
      <c r="L86" s="35" t="s">
        <v>101</v>
      </c>
      <c r="M86" s="37">
        <v>0.04</v>
      </c>
      <c r="N86" s="44">
        <f>N83</f>
        <v>0.5</v>
      </c>
      <c r="O86" s="39">
        <f t="shared" ref="O86:Y86" si="59">O83</f>
        <v>0.5</v>
      </c>
      <c r="P86" s="39">
        <f t="shared" si="59"/>
        <v>0.55000000000000004</v>
      </c>
      <c r="Q86" s="39">
        <f t="shared" si="59"/>
        <v>0.65</v>
      </c>
      <c r="R86" s="39">
        <f t="shared" si="59"/>
        <v>0.65</v>
      </c>
      <c r="S86" s="39">
        <f t="shared" si="59"/>
        <v>0.65</v>
      </c>
      <c r="T86" s="39">
        <f t="shared" si="59"/>
        <v>0.65</v>
      </c>
      <c r="U86" s="39">
        <f t="shared" si="59"/>
        <v>0.65</v>
      </c>
      <c r="V86" s="39">
        <f t="shared" si="59"/>
        <v>0.65</v>
      </c>
      <c r="W86" s="39">
        <f t="shared" si="59"/>
        <v>0.6</v>
      </c>
      <c r="X86" s="39">
        <f t="shared" si="59"/>
        <v>0.55000000000000004</v>
      </c>
      <c r="Y86" s="39">
        <f t="shared" si="59"/>
        <v>0.5</v>
      </c>
      <c r="Z86" s="111"/>
    </row>
    <row r="87" spans="4:29" ht="17.25" customHeight="1" x14ac:dyDescent="0.25">
      <c r="D87" s="32" t="s">
        <v>215</v>
      </c>
      <c r="E87" s="32" t="s">
        <v>216</v>
      </c>
      <c r="F87" s="33" t="s">
        <v>96</v>
      </c>
      <c r="G87" s="34" t="s">
        <v>97</v>
      </c>
      <c r="H87" s="32">
        <v>0</v>
      </c>
      <c r="I87" s="35" t="s">
        <v>98</v>
      </c>
      <c r="J87" s="35" t="s">
        <v>35</v>
      </c>
      <c r="K87" s="36">
        <f t="shared" si="0"/>
        <v>0.59166666666666667</v>
      </c>
      <c r="L87" s="35" t="s">
        <v>102</v>
      </c>
      <c r="M87" s="37">
        <v>0.4</v>
      </c>
      <c r="N87" s="44">
        <f>N83</f>
        <v>0.5</v>
      </c>
      <c r="O87" s="39">
        <f t="shared" ref="O87:Y87" si="60">O83</f>
        <v>0.5</v>
      </c>
      <c r="P87" s="39">
        <f t="shared" si="60"/>
        <v>0.55000000000000004</v>
      </c>
      <c r="Q87" s="39">
        <f t="shared" si="60"/>
        <v>0.65</v>
      </c>
      <c r="R87" s="39">
        <f t="shared" si="60"/>
        <v>0.65</v>
      </c>
      <c r="S87" s="39">
        <f t="shared" si="60"/>
        <v>0.65</v>
      </c>
      <c r="T87" s="39">
        <f t="shared" si="60"/>
        <v>0.65</v>
      </c>
      <c r="U87" s="39">
        <f t="shared" si="60"/>
        <v>0.65</v>
      </c>
      <c r="V87" s="39">
        <f t="shared" si="60"/>
        <v>0.65</v>
      </c>
      <c r="W87" s="39">
        <f t="shared" si="60"/>
        <v>0.6</v>
      </c>
      <c r="X87" s="39">
        <f t="shared" si="60"/>
        <v>0.55000000000000004</v>
      </c>
      <c r="Y87" s="39">
        <f t="shared" si="60"/>
        <v>0.5</v>
      </c>
    </row>
    <row r="88" spans="4:29" ht="17.25" customHeight="1" x14ac:dyDescent="0.25">
      <c r="D88" s="23" t="s">
        <v>215</v>
      </c>
      <c r="E88" s="23" t="s">
        <v>216</v>
      </c>
      <c r="F88" s="24" t="s">
        <v>96</v>
      </c>
      <c r="G88" s="25" t="s">
        <v>97</v>
      </c>
      <c r="H88" s="23">
        <v>0</v>
      </c>
      <c r="I88" s="26" t="s">
        <v>103</v>
      </c>
      <c r="J88" s="26" t="s">
        <v>34</v>
      </c>
      <c r="K88" s="27">
        <f t="shared" si="0"/>
        <v>0.40833333333333338</v>
      </c>
      <c r="L88" s="28" t="s">
        <v>28</v>
      </c>
      <c r="M88" s="29" t="s">
        <v>28</v>
      </c>
      <c r="N88" s="42">
        <f>1-N83</f>
        <v>0.5</v>
      </c>
      <c r="O88" s="43">
        <f t="shared" ref="O88:Y88" si="61">1-O83</f>
        <v>0.5</v>
      </c>
      <c r="P88" s="43">
        <f t="shared" si="61"/>
        <v>0.44999999999999996</v>
      </c>
      <c r="Q88" s="43">
        <f t="shared" si="61"/>
        <v>0.35</v>
      </c>
      <c r="R88" s="43">
        <f t="shared" si="61"/>
        <v>0.35</v>
      </c>
      <c r="S88" s="43">
        <f t="shared" si="61"/>
        <v>0.35</v>
      </c>
      <c r="T88" s="43">
        <f t="shared" si="61"/>
        <v>0.35</v>
      </c>
      <c r="U88" s="43">
        <f t="shared" si="61"/>
        <v>0.35</v>
      </c>
      <c r="V88" s="43">
        <f t="shared" si="61"/>
        <v>0.35</v>
      </c>
      <c r="W88" s="43">
        <f t="shared" si="61"/>
        <v>0.4</v>
      </c>
      <c r="X88" s="43">
        <f t="shared" si="61"/>
        <v>0.44999999999999996</v>
      </c>
      <c r="Y88" s="43">
        <f t="shared" si="61"/>
        <v>0.5</v>
      </c>
    </row>
    <row r="89" spans="4:29" ht="17.25" customHeight="1" x14ac:dyDescent="0.25">
      <c r="D89" s="32" t="s">
        <v>215</v>
      </c>
      <c r="E89" s="32" t="s">
        <v>216</v>
      </c>
      <c r="F89" s="33" t="s">
        <v>96</v>
      </c>
      <c r="G89" s="34" t="s">
        <v>97</v>
      </c>
      <c r="H89" s="32">
        <v>0</v>
      </c>
      <c r="I89" s="35" t="s">
        <v>103</v>
      </c>
      <c r="J89" s="35" t="s">
        <v>35</v>
      </c>
      <c r="K89" s="36">
        <f t="shared" si="0"/>
        <v>0.40833333333333338</v>
      </c>
      <c r="L89" s="35" t="s">
        <v>99</v>
      </c>
      <c r="M89" s="37">
        <v>0.17299999999999999</v>
      </c>
      <c r="N89" s="44">
        <f>N88</f>
        <v>0.5</v>
      </c>
      <c r="O89" s="39">
        <f t="shared" ref="O89:Y89" si="62">O88</f>
        <v>0.5</v>
      </c>
      <c r="P89" s="39">
        <f t="shared" si="62"/>
        <v>0.44999999999999996</v>
      </c>
      <c r="Q89" s="39">
        <f t="shared" si="62"/>
        <v>0.35</v>
      </c>
      <c r="R89" s="39">
        <f t="shared" si="62"/>
        <v>0.35</v>
      </c>
      <c r="S89" s="39">
        <f t="shared" si="62"/>
        <v>0.35</v>
      </c>
      <c r="T89" s="39">
        <f t="shared" si="62"/>
        <v>0.35</v>
      </c>
      <c r="U89" s="39">
        <f t="shared" si="62"/>
        <v>0.35</v>
      </c>
      <c r="V89" s="39">
        <f t="shared" si="62"/>
        <v>0.35</v>
      </c>
      <c r="W89" s="39">
        <f t="shared" si="62"/>
        <v>0.4</v>
      </c>
      <c r="X89" s="39">
        <f t="shared" si="62"/>
        <v>0.44999999999999996</v>
      </c>
      <c r="Y89" s="39">
        <f t="shared" si="62"/>
        <v>0.5</v>
      </c>
    </row>
    <row r="90" spans="4:29" ht="17.25" customHeight="1" x14ac:dyDescent="0.25">
      <c r="D90" s="32" t="s">
        <v>215</v>
      </c>
      <c r="E90" s="32" t="s">
        <v>216</v>
      </c>
      <c r="F90" s="33" t="s">
        <v>96</v>
      </c>
      <c r="G90" s="34" t="s">
        <v>97</v>
      </c>
      <c r="H90" s="32">
        <v>0</v>
      </c>
      <c r="I90" s="35" t="s">
        <v>103</v>
      </c>
      <c r="J90" s="35" t="s">
        <v>35</v>
      </c>
      <c r="K90" s="36">
        <f t="shared" si="0"/>
        <v>0.40833333333333338</v>
      </c>
      <c r="L90" s="35" t="s">
        <v>100</v>
      </c>
      <c r="M90" s="109">
        <f>ROUNDUP(1098*1.05,0)</f>
        <v>1153</v>
      </c>
      <c r="N90" s="44">
        <f>N88</f>
        <v>0.5</v>
      </c>
      <c r="O90" s="39">
        <f t="shared" ref="O90:Y90" si="63">O88</f>
        <v>0.5</v>
      </c>
      <c r="P90" s="39">
        <f t="shared" si="63"/>
        <v>0.44999999999999996</v>
      </c>
      <c r="Q90" s="39">
        <f t="shared" si="63"/>
        <v>0.35</v>
      </c>
      <c r="R90" s="39">
        <f t="shared" si="63"/>
        <v>0.35</v>
      </c>
      <c r="S90" s="39">
        <f t="shared" si="63"/>
        <v>0.35</v>
      </c>
      <c r="T90" s="39">
        <f t="shared" si="63"/>
        <v>0.35</v>
      </c>
      <c r="U90" s="39">
        <f t="shared" si="63"/>
        <v>0.35</v>
      </c>
      <c r="V90" s="39">
        <f t="shared" si="63"/>
        <v>0.35</v>
      </c>
      <c r="W90" s="39">
        <f t="shared" si="63"/>
        <v>0.4</v>
      </c>
      <c r="X90" s="39">
        <f t="shared" si="63"/>
        <v>0.44999999999999996</v>
      </c>
      <c r="Y90" s="39">
        <f t="shared" si="63"/>
        <v>0.5</v>
      </c>
    </row>
    <row r="91" spans="4:29" ht="17.25" customHeight="1" x14ac:dyDescent="0.25">
      <c r="D91" s="32" t="s">
        <v>215</v>
      </c>
      <c r="E91" s="32" t="s">
        <v>216</v>
      </c>
      <c r="F91" s="33" t="s">
        <v>96</v>
      </c>
      <c r="G91" s="34" t="s">
        <v>97</v>
      </c>
      <c r="H91" s="32">
        <v>0</v>
      </c>
      <c r="I91" s="35" t="s">
        <v>103</v>
      </c>
      <c r="J91" s="35" t="s">
        <v>35</v>
      </c>
      <c r="K91" s="36">
        <f t="shared" si="0"/>
        <v>0.40833333333333338</v>
      </c>
      <c r="L91" s="35" t="s">
        <v>101</v>
      </c>
      <c r="M91" s="37">
        <v>0.04</v>
      </c>
      <c r="N91" s="44">
        <f>N88</f>
        <v>0.5</v>
      </c>
      <c r="O91" s="39">
        <f t="shared" ref="O91:Y91" si="64">O88</f>
        <v>0.5</v>
      </c>
      <c r="P91" s="39">
        <f t="shared" si="64"/>
        <v>0.44999999999999996</v>
      </c>
      <c r="Q91" s="39">
        <f t="shared" si="64"/>
        <v>0.35</v>
      </c>
      <c r="R91" s="39">
        <f t="shared" si="64"/>
        <v>0.35</v>
      </c>
      <c r="S91" s="39">
        <f t="shared" si="64"/>
        <v>0.35</v>
      </c>
      <c r="T91" s="39">
        <f t="shared" si="64"/>
        <v>0.35</v>
      </c>
      <c r="U91" s="39">
        <f t="shared" si="64"/>
        <v>0.35</v>
      </c>
      <c r="V91" s="39">
        <f t="shared" si="64"/>
        <v>0.35</v>
      </c>
      <c r="W91" s="39">
        <f t="shared" si="64"/>
        <v>0.4</v>
      </c>
      <c r="X91" s="39">
        <f t="shared" si="64"/>
        <v>0.44999999999999996</v>
      </c>
      <c r="Y91" s="39">
        <f t="shared" si="64"/>
        <v>0.5</v>
      </c>
    </row>
    <row r="92" spans="4:29" ht="17.25" customHeight="1" x14ac:dyDescent="0.25">
      <c r="D92" s="102" t="s">
        <v>215</v>
      </c>
      <c r="E92" s="102" t="s">
        <v>216</v>
      </c>
      <c r="F92" s="103" t="s">
        <v>28</v>
      </c>
      <c r="G92" s="104" t="s">
        <v>104</v>
      </c>
      <c r="H92" s="102" t="s">
        <v>28</v>
      </c>
      <c r="I92" s="105" t="s">
        <v>28</v>
      </c>
      <c r="J92" s="105" t="s">
        <v>28</v>
      </c>
      <c r="K92" s="106" t="str">
        <f t="shared" si="0"/>
        <v>n/a</v>
      </c>
      <c r="L92" s="105" t="s">
        <v>28</v>
      </c>
      <c r="M92" s="107" t="s">
        <v>28</v>
      </c>
      <c r="N92" s="108" t="s">
        <v>28</v>
      </c>
      <c r="O92" s="106" t="s">
        <v>28</v>
      </c>
      <c r="P92" s="106" t="s">
        <v>28</v>
      </c>
      <c r="Q92" s="106" t="s">
        <v>28</v>
      </c>
      <c r="R92" s="106" t="s">
        <v>28</v>
      </c>
      <c r="S92" s="106" t="s">
        <v>28</v>
      </c>
      <c r="T92" s="106" t="s">
        <v>28</v>
      </c>
      <c r="U92" s="106" t="s">
        <v>28</v>
      </c>
      <c r="V92" s="106" t="s">
        <v>28</v>
      </c>
      <c r="W92" s="106" t="s">
        <v>28</v>
      </c>
      <c r="X92" s="106" t="s">
        <v>28</v>
      </c>
      <c r="Y92" s="106" t="s">
        <v>28</v>
      </c>
    </row>
    <row r="93" spans="4:29" ht="17.25" customHeight="1" x14ac:dyDescent="0.25">
      <c r="D93" s="23" t="s">
        <v>215</v>
      </c>
      <c r="E93" s="23" t="s">
        <v>216</v>
      </c>
      <c r="F93" s="24" t="s">
        <v>105</v>
      </c>
      <c r="G93" s="25" t="s">
        <v>97</v>
      </c>
      <c r="H93" s="23">
        <v>0</v>
      </c>
      <c r="I93" s="26" t="s">
        <v>106</v>
      </c>
      <c r="J93" s="26" t="s">
        <v>34</v>
      </c>
      <c r="K93" s="27">
        <f t="shared" si="0"/>
        <v>1</v>
      </c>
      <c r="L93" s="28" t="s">
        <v>28</v>
      </c>
      <c r="M93" s="29" t="s">
        <v>28</v>
      </c>
      <c r="N93" s="30">
        <v>1</v>
      </c>
      <c r="O93" s="31">
        <v>1</v>
      </c>
      <c r="P93" s="31">
        <v>1</v>
      </c>
      <c r="Q93" s="31">
        <v>1</v>
      </c>
      <c r="R93" s="31">
        <v>1</v>
      </c>
      <c r="S93" s="31">
        <v>1</v>
      </c>
      <c r="T93" s="31">
        <v>1</v>
      </c>
      <c r="U93" s="31">
        <v>1</v>
      </c>
      <c r="V93" s="31">
        <v>1</v>
      </c>
      <c r="W93" s="31">
        <v>1</v>
      </c>
      <c r="X93" s="31">
        <v>1</v>
      </c>
      <c r="Y93" s="31">
        <v>1</v>
      </c>
    </row>
    <row r="94" spans="4:29" x14ac:dyDescent="0.25">
      <c r="D94" s="23" t="s">
        <v>215</v>
      </c>
      <c r="E94" s="23" t="s">
        <v>216</v>
      </c>
      <c r="F94" s="24" t="s">
        <v>107</v>
      </c>
      <c r="G94" s="25" t="s">
        <v>97</v>
      </c>
      <c r="H94" s="23">
        <v>0</v>
      </c>
      <c r="I94" s="26" t="s">
        <v>108</v>
      </c>
      <c r="J94" s="26" t="s">
        <v>34</v>
      </c>
      <c r="K94" s="27">
        <f t="shared" si="0"/>
        <v>1</v>
      </c>
      <c r="L94" s="26" t="s">
        <v>28</v>
      </c>
      <c r="M94" s="72" t="s">
        <v>28</v>
      </c>
      <c r="N94" s="30">
        <v>1</v>
      </c>
      <c r="O94" s="31">
        <v>1</v>
      </c>
      <c r="P94" s="31">
        <v>1</v>
      </c>
      <c r="Q94" s="31">
        <v>1</v>
      </c>
      <c r="R94" s="31">
        <v>1</v>
      </c>
      <c r="S94" s="31">
        <v>1</v>
      </c>
      <c r="T94" s="31">
        <v>1</v>
      </c>
      <c r="U94" s="31">
        <v>1</v>
      </c>
      <c r="V94" s="31">
        <v>1</v>
      </c>
      <c r="W94" s="31">
        <v>1</v>
      </c>
      <c r="X94" s="31">
        <v>1</v>
      </c>
      <c r="Y94" s="31">
        <v>1</v>
      </c>
      <c r="AA94" s="111"/>
    </row>
    <row r="95" spans="4:29" ht="16.5" customHeight="1" x14ac:dyDescent="0.25">
      <c r="D95" s="23" t="s">
        <v>215</v>
      </c>
      <c r="E95" s="23" t="s">
        <v>216</v>
      </c>
      <c r="F95" s="24" t="s">
        <v>109</v>
      </c>
      <c r="G95" s="25" t="s">
        <v>97</v>
      </c>
      <c r="H95" s="23">
        <v>1</v>
      </c>
      <c r="I95" s="26" t="s">
        <v>110</v>
      </c>
      <c r="J95" s="26" t="s">
        <v>34</v>
      </c>
      <c r="K95" s="27">
        <f t="shared" si="0"/>
        <v>1.8358333333333332</v>
      </c>
      <c r="L95" s="28" t="s">
        <v>28</v>
      </c>
      <c r="M95" s="29" t="s">
        <v>28</v>
      </c>
      <c r="N95" s="30">
        <f t="shared" ref="N95:V95" si="65">IFERROR((2.15-N83)/$N$83*N83,215%)</f>
        <v>1.65</v>
      </c>
      <c r="O95" s="31">
        <f t="shared" si="65"/>
        <v>1.65</v>
      </c>
      <c r="P95" s="31">
        <f t="shared" si="65"/>
        <v>1.76</v>
      </c>
      <c r="Q95" s="31">
        <f t="shared" si="65"/>
        <v>1.9500000000000002</v>
      </c>
      <c r="R95" s="31">
        <f t="shared" si="65"/>
        <v>1.9500000000000002</v>
      </c>
      <c r="S95" s="31">
        <f t="shared" si="65"/>
        <v>1.9500000000000002</v>
      </c>
      <c r="T95" s="31">
        <f t="shared" si="65"/>
        <v>1.9500000000000002</v>
      </c>
      <c r="U95" s="31">
        <f t="shared" si="65"/>
        <v>1.9500000000000002</v>
      </c>
      <c r="V95" s="31">
        <f t="shared" si="65"/>
        <v>1.9500000000000002</v>
      </c>
      <c r="W95" s="31">
        <f>IFERROR((2.15-W83)/N83*W83,215%)</f>
        <v>1.8599999999999997</v>
      </c>
      <c r="X95" s="31">
        <f>IFERROR((2.15-X83)/N83*X83,215%)</f>
        <v>1.76</v>
      </c>
      <c r="Y95" s="31">
        <f>IFERROR((2.15-Y83)/N83*Y83,215%)</f>
        <v>1.65</v>
      </c>
    </row>
    <row r="96" spans="4:29" ht="17.25" customHeight="1" x14ac:dyDescent="0.25">
      <c r="D96" s="32" t="s">
        <v>215</v>
      </c>
      <c r="E96" s="32" t="s">
        <v>216</v>
      </c>
      <c r="F96" s="33" t="s">
        <v>109</v>
      </c>
      <c r="G96" s="34" t="s">
        <v>97</v>
      </c>
      <c r="H96" s="32">
        <v>1</v>
      </c>
      <c r="I96" s="35" t="s">
        <v>110</v>
      </c>
      <c r="J96" s="35" t="s">
        <v>35</v>
      </c>
      <c r="K96" s="36">
        <f t="shared" si="0"/>
        <v>1.2233333333333334</v>
      </c>
      <c r="L96" s="35" t="s">
        <v>102</v>
      </c>
      <c r="M96" s="37">
        <v>0.4</v>
      </c>
      <c r="N96" s="44">
        <f>ROUND(N95*2/3,2)</f>
        <v>1.1000000000000001</v>
      </c>
      <c r="O96" s="39">
        <f t="shared" ref="O96:Y96" si="66">ROUND(O95*2/3,2)</f>
        <v>1.1000000000000001</v>
      </c>
      <c r="P96" s="39">
        <f t="shared" si="66"/>
        <v>1.17</v>
      </c>
      <c r="Q96" s="39">
        <f t="shared" si="66"/>
        <v>1.3</v>
      </c>
      <c r="R96" s="39">
        <f t="shared" si="66"/>
        <v>1.3</v>
      </c>
      <c r="S96" s="39">
        <f t="shared" si="66"/>
        <v>1.3</v>
      </c>
      <c r="T96" s="39">
        <f t="shared" si="66"/>
        <v>1.3</v>
      </c>
      <c r="U96" s="39">
        <f t="shared" si="66"/>
        <v>1.3</v>
      </c>
      <c r="V96" s="39">
        <f t="shared" si="66"/>
        <v>1.3</v>
      </c>
      <c r="W96" s="39">
        <f t="shared" si="66"/>
        <v>1.24</v>
      </c>
      <c r="X96" s="39">
        <f t="shared" si="66"/>
        <v>1.17</v>
      </c>
      <c r="Y96" s="39">
        <f t="shared" si="66"/>
        <v>1.1000000000000001</v>
      </c>
    </row>
    <row r="97" spans="4:25" ht="16.5" customHeight="1" x14ac:dyDescent="0.25">
      <c r="D97" s="23" t="s">
        <v>215</v>
      </c>
      <c r="E97" s="23" t="s">
        <v>216</v>
      </c>
      <c r="F97" s="24" t="s">
        <v>111</v>
      </c>
      <c r="G97" s="25" t="s">
        <v>97</v>
      </c>
      <c r="H97" s="23">
        <v>10</v>
      </c>
      <c r="I97" s="26" t="s">
        <v>112</v>
      </c>
      <c r="J97" s="26" t="s">
        <v>34</v>
      </c>
      <c r="K97" s="27">
        <f t="shared" si="0"/>
        <v>0.90083333333333337</v>
      </c>
      <c r="L97" s="28" t="s">
        <v>28</v>
      </c>
      <c r="M97" s="29" t="s">
        <v>28</v>
      </c>
      <c r="N97" s="42">
        <f>1-SUM(N59,N67,N75)</f>
        <v>0.8</v>
      </c>
      <c r="O97" s="43">
        <f t="shared" ref="O97:Y97" si="67">1-SUM(O59,O67,O75)</f>
        <v>0.8</v>
      </c>
      <c r="P97" s="43">
        <f t="shared" si="67"/>
        <v>0.8</v>
      </c>
      <c r="Q97" s="43">
        <f t="shared" si="67"/>
        <v>0.81</v>
      </c>
      <c r="R97" s="43">
        <f t="shared" si="67"/>
        <v>0.81</v>
      </c>
      <c r="S97" s="43">
        <f t="shared" si="67"/>
        <v>0.79</v>
      </c>
      <c r="T97" s="43">
        <f t="shared" si="67"/>
        <v>1</v>
      </c>
      <c r="U97" s="43">
        <f t="shared" si="67"/>
        <v>1</v>
      </c>
      <c r="V97" s="43">
        <f t="shared" si="67"/>
        <v>1</v>
      </c>
      <c r="W97" s="43">
        <f t="shared" si="67"/>
        <v>1</v>
      </c>
      <c r="X97" s="43">
        <f t="shared" si="67"/>
        <v>1</v>
      </c>
      <c r="Y97" s="43">
        <f t="shared" si="67"/>
        <v>1</v>
      </c>
    </row>
    <row r="98" spans="4:25" ht="17.25" customHeight="1" x14ac:dyDescent="0.25">
      <c r="D98" s="32" t="s">
        <v>215</v>
      </c>
      <c r="E98" s="32" t="s">
        <v>216</v>
      </c>
      <c r="F98" s="33" t="s">
        <v>111</v>
      </c>
      <c r="G98" s="34" t="s">
        <v>97</v>
      </c>
      <c r="H98" s="32">
        <v>10</v>
      </c>
      <c r="I98" s="35" t="s">
        <v>112</v>
      </c>
      <c r="J98" s="35" t="s">
        <v>35</v>
      </c>
      <c r="K98" s="36">
        <f t="shared" si="0"/>
        <v>4.5166666666666662E-3</v>
      </c>
      <c r="L98" s="35" t="s">
        <v>36</v>
      </c>
      <c r="M98" s="37">
        <f>10*(5*6)/10^3</f>
        <v>0.3</v>
      </c>
      <c r="N98" s="38">
        <f>ROUND(0.5%*N97,4)</f>
        <v>4.0000000000000001E-3</v>
      </c>
      <c r="O98" s="39">
        <f t="shared" ref="O98:Y98" si="68">ROUND(0.5%*O97,4)</f>
        <v>4.0000000000000001E-3</v>
      </c>
      <c r="P98" s="39">
        <f t="shared" si="68"/>
        <v>4.0000000000000001E-3</v>
      </c>
      <c r="Q98" s="39">
        <f t="shared" si="68"/>
        <v>4.1000000000000003E-3</v>
      </c>
      <c r="R98" s="39">
        <f t="shared" si="68"/>
        <v>4.1000000000000003E-3</v>
      </c>
      <c r="S98" s="39">
        <f t="shared" si="68"/>
        <v>4.0000000000000001E-3</v>
      </c>
      <c r="T98" s="39">
        <f t="shared" si="68"/>
        <v>5.0000000000000001E-3</v>
      </c>
      <c r="U98" s="39">
        <f t="shared" si="68"/>
        <v>5.0000000000000001E-3</v>
      </c>
      <c r="V98" s="39">
        <f t="shared" si="68"/>
        <v>5.0000000000000001E-3</v>
      </c>
      <c r="W98" s="39">
        <f t="shared" si="68"/>
        <v>5.0000000000000001E-3</v>
      </c>
      <c r="X98" s="39">
        <f t="shared" si="68"/>
        <v>5.0000000000000001E-3</v>
      </c>
      <c r="Y98" s="39">
        <f t="shared" si="68"/>
        <v>5.0000000000000001E-3</v>
      </c>
    </row>
    <row r="99" spans="4:25" ht="17.25" customHeight="1" x14ac:dyDescent="0.25">
      <c r="D99" s="32" t="s">
        <v>215</v>
      </c>
      <c r="E99" s="32" t="s">
        <v>216</v>
      </c>
      <c r="F99" s="33" t="s">
        <v>111</v>
      </c>
      <c r="G99" s="34" t="s">
        <v>97</v>
      </c>
      <c r="H99" s="32">
        <v>10</v>
      </c>
      <c r="I99" s="35" t="s">
        <v>112</v>
      </c>
      <c r="J99" s="35" t="s">
        <v>35</v>
      </c>
      <c r="K99" s="36">
        <f t="shared" si="0"/>
        <v>0.56083333333333341</v>
      </c>
      <c r="L99" s="35" t="s">
        <v>37</v>
      </c>
      <c r="M99" s="37">
        <v>4.5</v>
      </c>
      <c r="N99" s="40">
        <f>ROUND($N$42*N97,2)</f>
        <v>0.16</v>
      </c>
      <c r="O99" s="41">
        <f>ROUND($O$42*O97,2)</f>
        <v>0.24</v>
      </c>
      <c r="P99" s="41">
        <f>ROUND($P$42*P97,2)</f>
        <v>0.32</v>
      </c>
      <c r="Q99" s="41">
        <f>ROUND($Q$42*Q97,2)</f>
        <v>0.41</v>
      </c>
      <c r="R99" s="41">
        <f>ROUND($R$42*R97,2)</f>
        <v>0.56999999999999995</v>
      </c>
      <c r="S99" s="41">
        <f>ROUND($S$42*S97,2)</f>
        <v>0.63</v>
      </c>
      <c r="T99" s="41">
        <f>ROUND($T$42*T97,2)</f>
        <v>0.9</v>
      </c>
      <c r="U99" s="41">
        <f>ROUND($U$42*U97,2)</f>
        <v>0.9</v>
      </c>
      <c r="V99" s="41">
        <f>ROUND($V$42*V97,2)</f>
        <v>0.9</v>
      </c>
      <c r="W99" s="41">
        <f>ROUND(W42*W97,2)</f>
        <v>0.7</v>
      </c>
      <c r="X99" s="41">
        <f>ROUND(X42*X97,2)</f>
        <v>0.6</v>
      </c>
      <c r="Y99" s="41">
        <f>ROUND(Y42*Y97,2)</f>
        <v>0.4</v>
      </c>
    </row>
    <row r="100" spans="4:25" ht="17.25" customHeight="1" x14ac:dyDescent="0.25">
      <c r="D100" s="32" t="s">
        <v>215</v>
      </c>
      <c r="E100" s="32" t="s">
        <v>216</v>
      </c>
      <c r="F100" s="33" t="s">
        <v>111</v>
      </c>
      <c r="G100" s="34" t="s">
        <v>97</v>
      </c>
      <c r="H100" s="32">
        <v>10</v>
      </c>
      <c r="I100" s="35" t="s">
        <v>112</v>
      </c>
      <c r="J100" s="35" t="s">
        <v>35</v>
      </c>
      <c r="K100" s="36">
        <f t="shared" si="0"/>
        <v>0.33548333333333336</v>
      </c>
      <c r="L100" s="35" t="s">
        <v>38</v>
      </c>
      <c r="M100" s="37">
        <v>4.5</v>
      </c>
      <c r="N100" s="40">
        <f>N97-SUM(N98:N99)</f>
        <v>0.63600000000000001</v>
      </c>
      <c r="O100" s="41">
        <f t="shared" ref="O100" si="69">O97-SUM(O98:O99)</f>
        <v>0.55600000000000005</v>
      </c>
      <c r="P100" s="41">
        <f t="shared" ref="P100:Y100" si="70">P97-SUM(P98:P99)</f>
        <v>0.47600000000000003</v>
      </c>
      <c r="Q100" s="41">
        <f t="shared" si="70"/>
        <v>0.39590000000000009</v>
      </c>
      <c r="R100" s="41">
        <f t="shared" si="70"/>
        <v>0.23590000000000011</v>
      </c>
      <c r="S100" s="41">
        <f t="shared" si="70"/>
        <v>0.15600000000000003</v>
      </c>
      <c r="T100" s="41">
        <f t="shared" si="70"/>
        <v>9.4999999999999973E-2</v>
      </c>
      <c r="U100" s="41">
        <f t="shared" si="70"/>
        <v>9.4999999999999973E-2</v>
      </c>
      <c r="V100" s="41">
        <f t="shared" si="70"/>
        <v>9.4999999999999973E-2</v>
      </c>
      <c r="W100" s="41">
        <f t="shared" si="70"/>
        <v>0.29500000000000004</v>
      </c>
      <c r="X100" s="41">
        <f t="shared" si="70"/>
        <v>0.39500000000000002</v>
      </c>
      <c r="Y100" s="41">
        <f t="shared" si="70"/>
        <v>0.59499999999999997</v>
      </c>
    </row>
    <row r="101" spans="4:25" ht="17.25" customHeight="1" x14ac:dyDescent="0.25">
      <c r="D101" s="23" t="s">
        <v>215</v>
      </c>
      <c r="E101" s="23" t="s">
        <v>216</v>
      </c>
      <c r="F101" s="24" t="s">
        <v>113</v>
      </c>
      <c r="G101" s="25" t="s">
        <v>97</v>
      </c>
      <c r="H101" s="23">
        <v>25</v>
      </c>
      <c r="I101" s="26" t="s">
        <v>114</v>
      </c>
      <c r="J101" s="26" t="s">
        <v>34</v>
      </c>
      <c r="K101" s="27">
        <f t="shared" si="0"/>
        <v>0.27083333333333337</v>
      </c>
      <c r="L101" s="28" t="s">
        <v>28</v>
      </c>
      <c r="M101" s="29" t="s">
        <v>28</v>
      </c>
      <c r="N101" s="30">
        <v>0.2</v>
      </c>
      <c r="O101" s="31">
        <v>0.2</v>
      </c>
      <c r="P101" s="31">
        <v>0.25</v>
      </c>
      <c r="Q101" s="31">
        <v>0.3</v>
      </c>
      <c r="R101" s="31">
        <v>0.3</v>
      </c>
      <c r="S101" s="31">
        <v>0.3</v>
      </c>
      <c r="T101" s="31">
        <v>0.35</v>
      </c>
      <c r="U101" s="31">
        <v>0.35</v>
      </c>
      <c r="V101" s="31">
        <v>0.35</v>
      </c>
      <c r="W101" s="31">
        <v>0.25</v>
      </c>
      <c r="X101" s="31">
        <v>0.2</v>
      </c>
      <c r="Y101" s="31">
        <v>0.2</v>
      </c>
    </row>
    <row r="102" spans="4:25" ht="17.25" customHeight="1" x14ac:dyDescent="0.25">
      <c r="D102" s="32" t="s">
        <v>215</v>
      </c>
      <c r="E102" s="32" t="s">
        <v>216</v>
      </c>
      <c r="F102" s="33" t="s">
        <v>113</v>
      </c>
      <c r="G102" s="34" t="s">
        <v>97</v>
      </c>
      <c r="H102" s="32">
        <v>25</v>
      </c>
      <c r="I102" s="35" t="s">
        <v>114</v>
      </c>
      <c r="J102" s="35" t="s">
        <v>35</v>
      </c>
      <c r="K102" s="36">
        <f t="shared" si="0"/>
        <v>0.27083333333333337</v>
      </c>
      <c r="L102" s="35" t="s">
        <v>99</v>
      </c>
      <c r="M102" s="37">
        <v>0.17299999999999999</v>
      </c>
      <c r="N102" s="44">
        <f>N101</f>
        <v>0.2</v>
      </c>
      <c r="O102" s="39">
        <f t="shared" ref="O102:Y102" si="71">O101</f>
        <v>0.2</v>
      </c>
      <c r="P102" s="39">
        <f t="shared" si="71"/>
        <v>0.25</v>
      </c>
      <c r="Q102" s="39">
        <f t="shared" si="71"/>
        <v>0.3</v>
      </c>
      <c r="R102" s="39">
        <f t="shared" si="71"/>
        <v>0.3</v>
      </c>
      <c r="S102" s="39">
        <f t="shared" si="71"/>
        <v>0.3</v>
      </c>
      <c r="T102" s="39">
        <f t="shared" si="71"/>
        <v>0.35</v>
      </c>
      <c r="U102" s="39">
        <f t="shared" si="71"/>
        <v>0.35</v>
      </c>
      <c r="V102" s="39">
        <f t="shared" si="71"/>
        <v>0.35</v>
      </c>
      <c r="W102" s="39">
        <f t="shared" si="71"/>
        <v>0.25</v>
      </c>
      <c r="X102" s="39">
        <f t="shared" si="71"/>
        <v>0.2</v>
      </c>
      <c r="Y102" s="39">
        <f t="shared" si="71"/>
        <v>0.2</v>
      </c>
    </row>
    <row r="103" spans="4:25" ht="17.25" customHeight="1" x14ac:dyDescent="0.25">
      <c r="D103" s="32" t="s">
        <v>215</v>
      </c>
      <c r="E103" s="32" t="s">
        <v>216</v>
      </c>
      <c r="F103" s="33" t="s">
        <v>113</v>
      </c>
      <c r="G103" s="34" t="s">
        <v>97</v>
      </c>
      <c r="H103" s="32">
        <v>25</v>
      </c>
      <c r="I103" s="35" t="s">
        <v>114</v>
      </c>
      <c r="J103" s="35" t="s">
        <v>35</v>
      </c>
      <c r="K103" s="36">
        <f t="shared" si="0"/>
        <v>0.27083333333333337</v>
      </c>
      <c r="L103" s="35" t="s">
        <v>100</v>
      </c>
      <c r="M103" s="112">
        <f>ROUNDUP((1230-M85)/K103,0)</f>
        <v>285</v>
      </c>
      <c r="N103" s="44">
        <f>N101</f>
        <v>0.2</v>
      </c>
      <c r="O103" s="39">
        <f t="shared" ref="O103:Y103" si="72">O101</f>
        <v>0.2</v>
      </c>
      <c r="P103" s="39">
        <f t="shared" si="72"/>
        <v>0.25</v>
      </c>
      <c r="Q103" s="39">
        <f t="shared" si="72"/>
        <v>0.3</v>
      </c>
      <c r="R103" s="39">
        <f t="shared" si="72"/>
        <v>0.3</v>
      </c>
      <c r="S103" s="39">
        <f t="shared" si="72"/>
        <v>0.3</v>
      </c>
      <c r="T103" s="39">
        <f t="shared" si="72"/>
        <v>0.35</v>
      </c>
      <c r="U103" s="39">
        <f t="shared" si="72"/>
        <v>0.35</v>
      </c>
      <c r="V103" s="39">
        <f t="shared" si="72"/>
        <v>0.35</v>
      </c>
      <c r="W103" s="39">
        <f t="shared" si="72"/>
        <v>0.25</v>
      </c>
      <c r="X103" s="39">
        <f t="shared" si="72"/>
        <v>0.2</v>
      </c>
      <c r="Y103" s="39">
        <f t="shared" si="72"/>
        <v>0.2</v>
      </c>
    </row>
    <row r="104" spans="4:25" ht="17.25" customHeight="1" x14ac:dyDescent="0.25">
      <c r="D104" s="32" t="s">
        <v>215</v>
      </c>
      <c r="E104" s="32" t="s">
        <v>216</v>
      </c>
      <c r="F104" s="33" t="s">
        <v>113</v>
      </c>
      <c r="G104" s="34" t="s">
        <v>97</v>
      </c>
      <c r="H104" s="32">
        <v>25</v>
      </c>
      <c r="I104" s="35" t="s">
        <v>114</v>
      </c>
      <c r="J104" s="35" t="s">
        <v>35</v>
      </c>
      <c r="K104" s="36">
        <f t="shared" si="0"/>
        <v>0.27083333333333337</v>
      </c>
      <c r="L104" s="35" t="s">
        <v>101</v>
      </c>
      <c r="M104" s="37">
        <v>0.04</v>
      </c>
      <c r="N104" s="44">
        <f>N101</f>
        <v>0.2</v>
      </c>
      <c r="O104" s="39">
        <f t="shared" ref="O104:Y104" si="73">O101</f>
        <v>0.2</v>
      </c>
      <c r="P104" s="39">
        <f t="shared" si="73"/>
        <v>0.25</v>
      </c>
      <c r="Q104" s="39">
        <f t="shared" si="73"/>
        <v>0.3</v>
      </c>
      <c r="R104" s="39">
        <f t="shared" si="73"/>
        <v>0.3</v>
      </c>
      <c r="S104" s="39">
        <f t="shared" si="73"/>
        <v>0.3</v>
      </c>
      <c r="T104" s="39">
        <f t="shared" si="73"/>
        <v>0.35</v>
      </c>
      <c r="U104" s="39">
        <f t="shared" si="73"/>
        <v>0.35</v>
      </c>
      <c r="V104" s="39">
        <f t="shared" si="73"/>
        <v>0.35</v>
      </c>
      <c r="W104" s="39">
        <f t="shared" si="73"/>
        <v>0.25</v>
      </c>
      <c r="X104" s="39">
        <f t="shared" si="73"/>
        <v>0.2</v>
      </c>
      <c r="Y104" s="39">
        <f t="shared" si="73"/>
        <v>0.2</v>
      </c>
    </row>
    <row r="105" spans="4:25" ht="17.25" customHeight="1" x14ac:dyDescent="0.25">
      <c r="D105" s="23" t="s">
        <v>215</v>
      </c>
      <c r="E105" s="23" t="s">
        <v>216</v>
      </c>
      <c r="F105" s="24" t="s">
        <v>115</v>
      </c>
      <c r="G105" s="25" t="s">
        <v>97</v>
      </c>
      <c r="H105" s="23">
        <v>25</v>
      </c>
      <c r="I105" s="26" t="s">
        <v>116</v>
      </c>
      <c r="J105" s="26" t="s">
        <v>34</v>
      </c>
      <c r="K105" s="27">
        <f t="shared" si="0"/>
        <v>0.70416666666666661</v>
      </c>
      <c r="L105" s="26" t="s">
        <v>28</v>
      </c>
      <c r="M105" s="72" t="s">
        <v>28</v>
      </c>
      <c r="N105" s="30">
        <f>N101*2</f>
        <v>0.4</v>
      </c>
      <c r="O105" s="31">
        <f>O101*2</f>
        <v>0.4</v>
      </c>
      <c r="P105" s="31">
        <f>P101*2</f>
        <v>0.5</v>
      </c>
      <c r="Q105" s="31">
        <f t="shared" ref="Q105:V105" si="74">Q101*3</f>
        <v>0.89999999999999991</v>
      </c>
      <c r="R105" s="31">
        <f t="shared" si="74"/>
        <v>0.89999999999999991</v>
      </c>
      <c r="S105" s="31">
        <f t="shared" si="74"/>
        <v>0.89999999999999991</v>
      </c>
      <c r="T105" s="31">
        <f t="shared" si="74"/>
        <v>1.0499999999999998</v>
      </c>
      <c r="U105" s="31">
        <f t="shared" si="74"/>
        <v>1.0499999999999998</v>
      </c>
      <c r="V105" s="31">
        <f t="shared" si="74"/>
        <v>1.0499999999999998</v>
      </c>
      <c r="W105" s="31">
        <f>W101*2</f>
        <v>0.5</v>
      </c>
      <c r="X105" s="31">
        <f>X101*2</f>
        <v>0.4</v>
      </c>
      <c r="Y105" s="31">
        <f>Y101*2</f>
        <v>0.4</v>
      </c>
    </row>
    <row r="106" spans="4:25" ht="17.25" customHeight="1" x14ac:dyDescent="0.25">
      <c r="D106" s="32" t="s">
        <v>215</v>
      </c>
      <c r="E106" s="32" t="s">
        <v>216</v>
      </c>
      <c r="F106" s="33" t="s">
        <v>115</v>
      </c>
      <c r="G106" s="34" t="s">
        <v>97</v>
      </c>
      <c r="H106" s="32">
        <v>25</v>
      </c>
      <c r="I106" s="35" t="s">
        <v>116</v>
      </c>
      <c r="J106" s="35" t="s">
        <v>35</v>
      </c>
      <c r="K106" s="36">
        <f t="shared" si="0"/>
        <v>0.47000000000000003</v>
      </c>
      <c r="L106" s="35" t="s">
        <v>102</v>
      </c>
      <c r="M106" s="37">
        <v>0.4</v>
      </c>
      <c r="N106" s="44">
        <f>ROUND(N105*2/3,2)</f>
        <v>0.27</v>
      </c>
      <c r="O106" s="39">
        <f t="shared" ref="O106:Y106" si="75">ROUND(O105*2/3,2)</f>
        <v>0.27</v>
      </c>
      <c r="P106" s="39">
        <f t="shared" si="75"/>
        <v>0.33</v>
      </c>
      <c r="Q106" s="39">
        <f t="shared" si="75"/>
        <v>0.6</v>
      </c>
      <c r="R106" s="39">
        <f t="shared" si="75"/>
        <v>0.6</v>
      </c>
      <c r="S106" s="39">
        <f t="shared" si="75"/>
        <v>0.6</v>
      </c>
      <c r="T106" s="39">
        <f t="shared" si="75"/>
        <v>0.7</v>
      </c>
      <c r="U106" s="39">
        <f t="shared" si="75"/>
        <v>0.7</v>
      </c>
      <c r="V106" s="39">
        <f t="shared" si="75"/>
        <v>0.7</v>
      </c>
      <c r="W106" s="39">
        <f t="shared" si="75"/>
        <v>0.33</v>
      </c>
      <c r="X106" s="39">
        <f t="shared" si="75"/>
        <v>0.27</v>
      </c>
      <c r="Y106" s="39">
        <f t="shared" si="75"/>
        <v>0.27</v>
      </c>
    </row>
    <row r="107" spans="4:25" ht="17.25" customHeight="1" x14ac:dyDescent="0.25">
      <c r="D107" s="113" t="s">
        <v>215</v>
      </c>
      <c r="E107" s="113" t="s">
        <v>216</v>
      </c>
      <c r="F107" s="114" t="s">
        <v>28</v>
      </c>
      <c r="G107" s="115" t="s">
        <v>117</v>
      </c>
      <c r="H107" s="113" t="s">
        <v>28</v>
      </c>
      <c r="I107" s="116" t="s">
        <v>28</v>
      </c>
      <c r="J107" s="116" t="s">
        <v>28</v>
      </c>
      <c r="K107" s="117" t="str">
        <f t="shared" si="0"/>
        <v>n/a</v>
      </c>
      <c r="L107" s="116" t="s">
        <v>28</v>
      </c>
      <c r="M107" s="118" t="s">
        <v>28</v>
      </c>
      <c r="N107" s="119" t="s">
        <v>28</v>
      </c>
      <c r="O107" s="117" t="s">
        <v>28</v>
      </c>
      <c r="P107" s="117" t="s">
        <v>28</v>
      </c>
      <c r="Q107" s="117" t="s">
        <v>28</v>
      </c>
      <c r="R107" s="117" t="s">
        <v>28</v>
      </c>
      <c r="S107" s="117" t="s">
        <v>28</v>
      </c>
      <c r="T107" s="117" t="s">
        <v>28</v>
      </c>
      <c r="U107" s="117" t="s">
        <v>28</v>
      </c>
      <c r="V107" s="117" t="s">
        <v>28</v>
      </c>
      <c r="W107" s="117" t="s">
        <v>28</v>
      </c>
      <c r="X107" s="117" t="s">
        <v>28</v>
      </c>
      <c r="Y107" s="117" t="s">
        <v>28</v>
      </c>
    </row>
    <row r="108" spans="4:25" ht="17.25" customHeight="1" x14ac:dyDescent="0.25">
      <c r="D108" s="120" t="s">
        <v>215</v>
      </c>
      <c r="E108" s="120" t="s">
        <v>216</v>
      </c>
      <c r="F108" s="121" t="s">
        <v>28</v>
      </c>
      <c r="G108" s="122" t="s">
        <v>118</v>
      </c>
      <c r="H108" s="120" t="s">
        <v>28</v>
      </c>
      <c r="I108" s="123" t="s">
        <v>28</v>
      </c>
      <c r="J108" s="123" t="s">
        <v>28</v>
      </c>
      <c r="K108" s="124" t="str">
        <f t="shared" si="0"/>
        <v>n/a</v>
      </c>
      <c r="L108" s="123" t="s">
        <v>28</v>
      </c>
      <c r="M108" s="125" t="s">
        <v>28</v>
      </c>
      <c r="N108" s="126" t="s">
        <v>28</v>
      </c>
      <c r="O108" s="124" t="s">
        <v>28</v>
      </c>
      <c r="P108" s="124" t="s">
        <v>28</v>
      </c>
      <c r="Q108" s="124" t="s">
        <v>28</v>
      </c>
      <c r="R108" s="124" t="s">
        <v>28</v>
      </c>
      <c r="S108" s="124" t="s">
        <v>28</v>
      </c>
      <c r="T108" s="124" t="s">
        <v>28</v>
      </c>
      <c r="U108" s="124" t="s">
        <v>28</v>
      </c>
      <c r="V108" s="124" t="s">
        <v>28</v>
      </c>
      <c r="W108" s="124" t="s">
        <v>28</v>
      </c>
      <c r="X108" s="124" t="s">
        <v>28</v>
      </c>
      <c r="Y108" s="124" t="s">
        <v>28</v>
      </c>
    </row>
    <row r="109" spans="4:25" ht="17.25" customHeight="1" x14ac:dyDescent="0.25">
      <c r="D109" s="78" t="s">
        <v>215</v>
      </c>
      <c r="E109" s="78" t="s">
        <v>216</v>
      </c>
      <c r="F109" s="79" t="s">
        <v>119</v>
      </c>
      <c r="G109" s="80" t="s">
        <v>120</v>
      </c>
      <c r="H109" s="78">
        <v>26</v>
      </c>
      <c r="I109" s="66" t="s">
        <v>86</v>
      </c>
      <c r="J109" s="66" t="s">
        <v>34</v>
      </c>
      <c r="K109" s="27">
        <f t="shared" si="0"/>
        <v>0.33220658196270919</v>
      </c>
      <c r="L109" s="66" t="s">
        <v>28</v>
      </c>
      <c r="M109" s="67" t="s">
        <v>28</v>
      </c>
      <c r="N109" s="68">
        <f>33.7326738404931%*52%</f>
        <v>0.17540990397056413</v>
      </c>
      <c r="O109" s="69">
        <v>0.26804874467779893</v>
      </c>
      <c r="P109" s="69">
        <v>0.29447665510673066</v>
      </c>
      <c r="Q109" s="69">
        <v>0.30521449231336528</v>
      </c>
      <c r="R109" s="69">
        <v>0.3147230744151982</v>
      </c>
      <c r="S109" s="69">
        <v>0.34331597561720734</v>
      </c>
      <c r="T109" s="69">
        <v>0.35886468806617478</v>
      </c>
      <c r="U109" s="69">
        <v>0.40987449738602016</v>
      </c>
      <c r="V109" s="69">
        <v>0.41980539250841709</v>
      </c>
      <c r="W109" s="69">
        <v>0.37646446915659149</v>
      </c>
      <c r="X109" s="69">
        <v>0.35804037559226293</v>
      </c>
      <c r="Y109" s="69">
        <v>0.36224071474217906</v>
      </c>
    </row>
    <row r="110" spans="4:25" ht="17.25" customHeight="1" x14ac:dyDescent="0.25">
      <c r="D110" s="82" t="s">
        <v>215</v>
      </c>
      <c r="E110" s="82" t="s">
        <v>216</v>
      </c>
      <c r="F110" s="83" t="s">
        <v>119</v>
      </c>
      <c r="G110" s="84" t="s">
        <v>120</v>
      </c>
      <c r="H110" s="82">
        <v>26</v>
      </c>
      <c r="I110" s="85" t="s">
        <v>86</v>
      </c>
      <c r="J110" s="85" t="s">
        <v>35</v>
      </c>
      <c r="K110" s="36">
        <f t="shared" si="0"/>
        <v>0.33220658196270919</v>
      </c>
      <c r="L110" s="35" t="s">
        <v>121</v>
      </c>
      <c r="M110" s="37">
        <v>0.2</v>
      </c>
      <c r="N110" s="44">
        <f>N109</f>
        <v>0.17540990397056413</v>
      </c>
      <c r="O110" s="39">
        <f t="shared" ref="O110:Y110" si="76">O109</f>
        <v>0.26804874467779893</v>
      </c>
      <c r="P110" s="39">
        <f t="shared" si="76"/>
        <v>0.29447665510673066</v>
      </c>
      <c r="Q110" s="39">
        <f t="shared" si="76"/>
        <v>0.30521449231336528</v>
      </c>
      <c r="R110" s="39">
        <f t="shared" si="76"/>
        <v>0.3147230744151982</v>
      </c>
      <c r="S110" s="39">
        <f t="shared" si="76"/>
        <v>0.34331597561720734</v>
      </c>
      <c r="T110" s="39">
        <f t="shared" si="76"/>
        <v>0.35886468806617478</v>
      </c>
      <c r="U110" s="39">
        <f t="shared" si="76"/>
        <v>0.40987449738602016</v>
      </c>
      <c r="V110" s="39">
        <f t="shared" si="76"/>
        <v>0.41980539250841709</v>
      </c>
      <c r="W110" s="39">
        <f t="shared" si="76"/>
        <v>0.37646446915659149</v>
      </c>
      <c r="X110" s="39">
        <f t="shared" si="76"/>
        <v>0.35804037559226293</v>
      </c>
      <c r="Y110" s="39">
        <f t="shared" si="76"/>
        <v>0.36224071474217906</v>
      </c>
    </row>
    <row r="111" spans="4:25" ht="17.25" customHeight="1" x14ac:dyDescent="0.25">
      <c r="D111" s="82" t="s">
        <v>215</v>
      </c>
      <c r="E111" s="82" t="s">
        <v>216</v>
      </c>
      <c r="F111" s="83" t="s">
        <v>119</v>
      </c>
      <c r="G111" s="84" t="s">
        <v>120</v>
      </c>
      <c r="H111" s="82">
        <v>26</v>
      </c>
      <c r="I111" s="85" t="s">
        <v>86</v>
      </c>
      <c r="J111" s="85" t="s">
        <v>35</v>
      </c>
      <c r="K111" s="36">
        <f t="shared" si="0"/>
        <v>0</v>
      </c>
      <c r="L111" s="35" t="s">
        <v>55</v>
      </c>
      <c r="M111" s="37">
        <f>ROUND(0.5%*230,1)</f>
        <v>1.2</v>
      </c>
      <c r="N111" s="87">
        <v>0</v>
      </c>
      <c r="O111" s="88">
        <v>0</v>
      </c>
      <c r="P111" s="88">
        <v>0</v>
      </c>
      <c r="Q111" s="88">
        <v>0</v>
      </c>
      <c r="R111" s="88">
        <v>0</v>
      </c>
      <c r="S111" s="88">
        <v>0</v>
      </c>
      <c r="T111" s="88">
        <v>0</v>
      </c>
      <c r="U111" s="88">
        <v>0</v>
      </c>
      <c r="V111" s="88">
        <v>0</v>
      </c>
      <c r="W111" s="88">
        <v>0</v>
      </c>
      <c r="X111" s="88">
        <v>0</v>
      </c>
      <c r="Y111" s="88">
        <v>0</v>
      </c>
    </row>
    <row r="112" spans="4:25" ht="17.25" customHeight="1" x14ac:dyDescent="0.25">
      <c r="D112" s="78" t="s">
        <v>215</v>
      </c>
      <c r="E112" s="78" t="s">
        <v>216</v>
      </c>
      <c r="F112" s="79" t="s">
        <v>119</v>
      </c>
      <c r="G112" s="80" t="s">
        <v>120</v>
      </c>
      <c r="H112" s="78">
        <v>26</v>
      </c>
      <c r="I112" s="66" t="s">
        <v>58</v>
      </c>
      <c r="J112" s="66" t="s">
        <v>34</v>
      </c>
      <c r="K112" s="27">
        <f t="shared" si="0"/>
        <v>6.3333333333333325E-2</v>
      </c>
      <c r="L112" s="66" t="s">
        <v>28</v>
      </c>
      <c r="M112" s="67" t="s">
        <v>28</v>
      </c>
      <c r="N112" s="68">
        <v>0</v>
      </c>
      <c r="O112" s="69">
        <v>0</v>
      </c>
      <c r="P112" s="69">
        <v>0</v>
      </c>
      <c r="Q112" s="51">
        <f t="shared" ref="Q112:Y112" si="77">ROUNDDOWN(Q109*25%,2)</f>
        <v>7.0000000000000007E-2</v>
      </c>
      <c r="R112" s="51">
        <f t="shared" si="77"/>
        <v>7.0000000000000007E-2</v>
      </c>
      <c r="S112" s="51">
        <f t="shared" si="77"/>
        <v>0.08</v>
      </c>
      <c r="T112" s="51">
        <f t="shared" si="77"/>
        <v>0.08</v>
      </c>
      <c r="U112" s="51">
        <f t="shared" si="77"/>
        <v>0.1</v>
      </c>
      <c r="V112" s="51">
        <f t="shared" si="77"/>
        <v>0.1</v>
      </c>
      <c r="W112" s="51">
        <f t="shared" si="77"/>
        <v>0.09</v>
      </c>
      <c r="X112" s="51">
        <f t="shared" si="77"/>
        <v>0.08</v>
      </c>
      <c r="Y112" s="51">
        <f t="shared" si="77"/>
        <v>0.09</v>
      </c>
    </row>
    <row r="113" spans="4:25" ht="17.25" customHeight="1" x14ac:dyDescent="0.25">
      <c r="D113" s="82" t="s">
        <v>215</v>
      </c>
      <c r="E113" s="82" t="s">
        <v>216</v>
      </c>
      <c r="F113" s="83" t="s">
        <v>119</v>
      </c>
      <c r="G113" s="84" t="s">
        <v>120</v>
      </c>
      <c r="H113" s="82">
        <v>26</v>
      </c>
      <c r="I113" s="85" t="s">
        <v>58</v>
      </c>
      <c r="J113" s="85" t="s">
        <v>35</v>
      </c>
      <c r="K113" s="36">
        <f t="shared" si="0"/>
        <v>6.3333333333333325E-2</v>
      </c>
      <c r="L113" s="35" t="s">
        <v>121</v>
      </c>
      <c r="M113" s="37">
        <v>0.2</v>
      </c>
      <c r="N113" s="44">
        <f>N112</f>
        <v>0</v>
      </c>
      <c r="O113" s="39">
        <f t="shared" ref="O113:Y113" si="78">O112</f>
        <v>0</v>
      </c>
      <c r="P113" s="39">
        <f t="shared" si="78"/>
        <v>0</v>
      </c>
      <c r="Q113" s="39">
        <f t="shared" si="78"/>
        <v>7.0000000000000007E-2</v>
      </c>
      <c r="R113" s="39">
        <f t="shared" si="78"/>
        <v>7.0000000000000007E-2</v>
      </c>
      <c r="S113" s="39">
        <f t="shared" si="78"/>
        <v>0.08</v>
      </c>
      <c r="T113" s="39">
        <f t="shared" si="78"/>
        <v>0.08</v>
      </c>
      <c r="U113" s="39">
        <f t="shared" si="78"/>
        <v>0.1</v>
      </c>
      <c r="V113" s="39">
        <f t="shared" si="78"/>
        <v>0.1</v>
      </c>
      <c r="W113" s="39">
        <f t="shared" si="78"/>
        <v>0.09</v>
      </c>
      <c r="X113" s="39">
        <f t="shared" si="78"/>
        <v>0.08</v>
      </c>
      <c r="Y113" s="39">
        <f t="shared" si="78"/>
        <v>0.09</v>
      </c>
    </row>
    <row r="114" spans="4:25" ht="17.25" customHeight="1" x14ac:dyDescent="0.25">
      <c r="D114" s="82" t="s">
        <v>215</v>
      </c>
      <c r="E114" s="82" t="s">
        <v>216</v>
      </c>
      <c r="F114" s="83" t="s">
        <v>119</v>
      </c>
      <c r="G114" s="84" t="s">
        <v>120</v>
      </c>
      <c r="H114" s="82">
        <v>26</v>
      </c>
      <c r="I114" s="85" t="s">
        <v>58</v>
      </c>
      <c r="J114" s="85" t="s">
        <v>35</v>
      </c>
      <c r="K114" s="36">
        <f t="shared" si="0"/>
        <v>0</v>
      </c>
      <c r="L114" s="35" t="s">
        <v>55</v>
      </c>
      <c r="M114" s="37">
        <f>ROUND(0.5%*230,1)</f>
        <v>1.2</v>
      </c>
      <c r="N114" s="87">
        <v>0</v>
      </c>
      <c r="O114" s="88">
        <v>0</v>
      </c>
      <c r="P114" s="88">
        <v>0</v>
      </c>
      <c r="Q114" s="88">
        <v>0</v>
      </c>
      <c r="R114" s="88">
        <v>0</v>
      </c>
      <c r="S114" s="88">
        <v>0</v>
      </c>
      <c r="T114" s="88">
        <v>0</v>
      </c>
      <c r="U114" s="88">
        <v>0</v>
      </c>
      <c r="V114" s="88">
        <v>0</v>
      </c>
      <c r="W114" s="88">
        <v>0</v>
      </c>
      <c r="X114" s="88">
        <v>0</v>
      </c>
      <c r="Y114" s="88">
        <v>0</v>
      </c>
    </row>
    <row r="115" spans="4:25" ht="17.25" customHeight="1" x14ac:dyDescent="0.25">
      <c r="D115" s="23" t="s">
        <v>215</v>
      </c>
      <c r="E115" s="23" t="s">
        <v>216</v>
      </c>
      <c r="F115" s="24" t="s">
        <v>119</v>
      </c>
      <c r="G115" s="25" t="s">
        <v>120</v>
      </c>
      <c r="H115" s="23">
        <v>26</v>
      </c>
      <c r="I115" s="26" t="s">
        <v>122</v>
      </c>
      <c r="J115" s="26" t="s">
        <v>34</v>
      </c>
      <c r="K115" s="27">
        <f t="shared" si="0"/>
        <v>0.60446008470395751</v>
      </c>
      <c r="L115" s="28" t="s">
        <v>28</v>
      </c>
      <c r="M115" s="29" t="s">
        <v>28</v>
      </c>
      <c r="N115" s="42">
        <f>1-N109-N112</f>
        <v>0.82459009602943589</v>
      </c>
      <c r="O115" s="43">
        <f t="shared" ref="O115:Y115" si="79">1-O109-O112</f>
        <v>0.73195125532220107</v>
      </c>
      <c r="P115" s="43">
        <f t="shared" si="79"/>
        <v>0.7055233448932694</v>
      </c>
      <c r="Q115" s="43">
        <f t="shared" si="79"/>
        <v>0.62478550768663466</v>
      </c>
      <c r="R115" s="43">
        <f t="shared" si="79"/>
        <v>0.61527692558480185</v>
      </c>
      <c r="S115" s="43">
        <f t="shared" si="79"/>
        <v>0.57668402438279276</v>
      </c>
      <c r="T115" s="43">
        <f t="shared" si="79"/>
        <v>0.56113531193382526</v>
      </c>
      <c r="U115" s="43">
        <f t="shared" si="79"/>
        <v>0.4901255026139798</v>
      </c>
      <c r="V115" s="43">
        <f t="shared" si="79"/>
        <v>0.48019460749158294</v>
      </c>
      <c r="W115" s="43">
        <f t="shared" si="79"/>
        <v>0.53353553084340855</v>
      </c>
      <c r="X115" s="43">
        <f t="shared" si="79"/>
        <v>0.56195962440773706</v>
      </c>
      <c r="Y115" s="43">
        <f t="shared" si="79"/>
        <v>0.54775928525782092</v>
      </c>
    </row>
    <row r="116" spans="4:25" ht="17.25" customHeight="1" x14ac:dyDescent="0.25">
      <c r="D116" s="32" t="s">
        <v>215</v>
      </c>
      <c r="E116" s="32" t="s">
        <v>216</v>
      </c>
      <c r="F116" s="33" t="s">
        <v>119</v>
      </c>
      <c r="G116" s="34" t="s">
        <v>120</v>
      </c>
      <c r="H116" s="32">
        <v>26</v>
      </c>
      <c r="I116" s="35" t="s">
        <v>122</v>
      </c>
      <c r="J116" s="35" t="s">
        <v>35</v>
      </c>
      <c r="K116" s="36">
        <f t="shared" si="0"/>
        <v>0.60446008470395751</v>
      </c>
      <c r="L116" s="35" t="s">
        <v>121</v>
      </c>
      <c r="M116" s="37">
        <v>0.2</v>
      </c>
      <c r="N116" s="44">
        <f>N115</f>
        <v>0.82459009602943589</v>
      </c>
      <c r="O116" s="39">
        <f t="shared" ref="O116:Y116" si="80">O115</f>
        <v>0.73195125532220107</v>
      </c>
      <c r="P116" s="39">
        <f t="shared" si="80"/>
        <v>0.7055233448932694</v>
      </c>
      <c r="Q116" s="39">
        <f t="shared" si="80"/>
        <v>0.62478550768663466</v>
      </c>
      <c r="R116" s="39">
        <f t="shared" si="80"/>
        <v>0.61527692558480185</v>
      </c>
      <c r="S116" s="39">
        <f t="shared" si="80"/>
        <v>0.57668402438279276</v>
      </c>
      <c r="T116" s="39">
        <f t="shared" si="80"/>
        <v>0.56113531193382526</v>
      </c>
      <c r="U116" s="39">
        <f t="shared" si="80"/>
        <v>0.4901255026139798</v>
      </c>
      <c r="V116" s="39">
        <f t="shared" si="80"/>
        <v>0.48019460749158294</v>
      </c>
      <c r="W116" s="39">
        <f t="shared" si="80"/>
        <v>0.53353553084340855</v>
      </c>
      <c r="X116" s="39">
        <f t="shared" si="80"/>
        <v>0.56195962440773706</v>
      </c>
      <c r="Y116" s="39">
        <f t="shared" si="80"/>
        <v>0.54775928525782092</v>
      </c>
    </row>
    <row r="117" spans="4:25" ht="17.25" customHeight="1" x14ac:dyDescent="0.25">
      <c r="D117" s="78" t="s">
        <v>215</v>
      </c>
      <c r="E117" s="78" t="s">
        <v>216</v>
      </c>
      <c r="F117" s="79" t="s">
        <v>123</v>
      </c>
      <c r="G117" s="80" t="s">
        <v>120</v>
      </c>
      <c r="H117" s="78">
        <v>60</v>
      </c>
      <c r="I117" s="66" t="s">
        <v>86</v>
      </c>
      <c r="J117" s="66" t="s">
        <v>34</v>
      </c>
      <c r="K117" s="27">
        <f t="shared" si="0"/>
        <v>0.27790074035361872</v>
      </c>
      <c r="L117" s="66" t="s">
        <v>28</v>
      </c>
      <c r="M117" s="67" t="s">
        <v>28</v>
      </c>
      <c r="N117" s="68">
        <f>29.0798912418044%*52%</f>
        <v>0.15121543445738289</v>
      </c>
      <c r="O117" s="69">
        <v>0.23107650403258528</v>
      </c>
      <c r="P117" s="69">
        <v>0.2453972125889422</v>
      </c>
      <c r="Q117" s="69">
        <v>0.25434541026113777</v>
      </c>
      <c r="R117" s="69">
        <v>0.26226922867933183</v>
      </c>
      <c r="S117" s="69">
        <v>0.28609664634767279</v>
      </c>
      <c r="T117" s="69">
        <v>0.29905390672181231</v>
      </c>
      <c r="U117" s="69">
        <v>0.34156208115501679</v>
      </c>
      <c r="V117" s="69">
        <v>0.34983782709034755</v>
      </c>
      <c r="W117" s="69">
        <v>0.31372039096382626</v>
      </c>
      <c r="X117" s="69">
        <v>0.29836697966021913</v>
      </c>
      <c r="Y117" s="69">
        <v>0.30186726228514921</v>
      </c>
    </row>
    <row r="118" spans="4:25" ht="17.25" customHeight="1" x14ac:dyDescent="0.25">
      <c r="D118" s="82" t="s">
        <v>215</v>
      </c>
      <c r="E118" s="82" t="s">
        <v>216</v>
      </c>
      <c r="F118" s="83" t="s">
        <v>123</v>
      </c>
      <c r="G118" s="84" t="s">
        <v>120</v>
      </c>
      <c r="H118" s="82">
        <v>60</v>
      </c>
      <c r="I118" s="85" t="s">
        <v>86</v>
      </c>
      <c r="J118" s="85" t="s">
        <v>35</v>
      </c>
      <c r="K118" s="36">
        <f t="shared" si="0"/>
        <v>0.27790074035361872</v>
      </c>
      <c r="L118" s="35" t="s">
        <v>121</v>
      </c>
      <c r="M118" s="37">
        <v>0.2</v>
      </c>
      <c r="N118" s="44">
        <f>N117</f>
        <v>0.15121543445738289</v>
      </c>
      <c r="O118" s="39">
        <f t="shared" ref="O118:Y118" si="81">O117</f>
        <v>0.23107650403258528</v>
      </c>
      <c r="P118" s="39">
        <f t="shared" si="81"/>
        <v>0.2453972125889422</v>
      </c>
      <c r="Q118" s="39">
        <f t="shared" si="81"/>
        <v>0.25434541026113777</v>
      </c>
      <c r="R118" s="39">
        <f t="shared" si="81"/>
        <v>0.26226922867933183</v>
      </c>
      <c r="S118" s="39">
        <f t="shared" si="81"/>
        <v>0.28609664634767279</v>
      </c>
      <c r="T118" s="39">
        <f t="shared" si="81"/>
        <v>0.29905390672181231</v>
      </c>
      <c r="U118" s="39">
        <f t="shared" si="81"/>
        <v>0.34156208115501679</v>
      </c>
      <c r="V118" s="39">
        <f t="shared" si="81"/>
        <v>0.34983782709034755</v>
      </c>
      <c r="W118" s="39">
        <f t="shared" si="81"/>
        <v>0.31372039096382626</v>
      </c>
      <c r="X118" s="39">
        <f t="shared" si="81"/>
        <v>0.29836697966021913</v>
      </c>
      <c r="Y118" s="39">
        <f t="shared" si="81"/>
        <v>0.30186726228514921</v>
      </c>
    </row>
    <row r="119" spans="4:25" ht="17.25" customHeight="1" x14ac:dyDescent="0.25">
      <c r="D119" s="82" t="s">
        <v>215</v>
      </c>
      <c r="E119" s="82" t="s">
        <v>216</v>
      </c>
      <c r="F119" s="83" t="s">
        <v>123</v>
      </c>
      <c r="G119" s="84" t="s">
        <v>120</v>
      </c>
      <c r="H119" s="82">
        <v>60</v>
      </c>
      <c r="I119" s="85" t="s">
        <v>86</v>
      </c>
      <c r="J119" s="85" t="s">
        <v>35</v>
      </c>
      <c r="K119" s="36">
        <f t="shared" si="0"/>
        <v>0</v>
      </c>
      <c r="L119" s="35" t="s">
        <v>55</v>
      </c>
      <c r="M119" s="37">
        <f>ROUND(0.5%*230,1)</f>
        <v>1.2</v>
      </c>
      <c r="N119" s="87">
        <v>0</v>
      </c>
      <c r="O119" s="88">
        <v>0</v>
      </c>
      <c r="P119" s="88">
        <v>0</v>
      </c>
      <c r="Q119" s="88">
        <v>0</v>
      </c>
      <c r="R119" s="88">
        <v>0</v>
      </c>
      <c r="S119" s="88">
        <v>0</v>
      </c>
      <c r="T119" s="88">
        <v>0</v>
      </c>
      <c r="U119" s="88">
        <v>0</v>
      </c>
      <c r="V119" s="88">
        <v>0</v>
      </c>
      <c r="W119" s="88">
        <v>0</v>
      </c>
      <c r="X119" s="88">
        <v>0</v>
      </c>
      <c r="Y119" s="88">
        <v>0</v>
      </c>
    </row>
    <row r="120" spans="4:25" ht="17.25" customHeight="1" x14ac:dyDescent="0.25">
      <c r="D120" s="82" t="s">
        <v>215</v>
      </c>
      <c r="E120" s="82" t="s">
        <v>216</v>
      </c>
      <c r="F120" s="83" t="s">
        <v>123</v>
      </c>
      <c r="G120" s="84" t="s">
        <v>120</v>
      </c>
      <c r="H120" s="82">
        <v>60</v>
      </c>
      <c r="I120" s="85" t="s">
        <v>86</v>
      </c>
      <c r="J120" s="85" t="s">
        <v>35</v>
      </c>
      <c r="K120" s="36">
        <f t="shared" si="0"/>
        <v>2.4166666666666666E-2</v>
      </c>
      <c r="L120" s="35" t="s">
        <v>90</v>
      </c>
      <c r="M120" s="37">
        <v>0.05</v>
      </c>
      <c r="N120" s="89">
        <f t="shared" ref="N120:S120" si="82">ROUND(20%*N117,2)</f>
        <v>0.03</v>
      </c>
      <c r="O120" s="127">
        <f t="shared" si="82"/>
        <v>0.05</v>
      </c>
      <c r="P120" s="127">
        <f t="shared" si="82"/>
        <v>0.05</v>
      </c>
      <c r="Q120" s="127">
        <f t="shared" si="82"/>
        <v>0.05</v>
      </c>
      <c r="R120" s="127">
        <f t="shared" si="82"/>
        <v>0.05</v>
      </c>
      <c r="S120" s="127">
        <f t="shared" si="82"/>
        <v>0.06</v>
      </c>
      <c r="T120" s="127">
        <v>0</v>
      </c>
      <c r="U120" s="127">
        <v>0</v>
      </c>
      <c r="V120" s="127">
        <v>0</v>
      </c>
      <c r="W120" s="127">
        <v>0</v>
      </c>
      <c r="X120" s="127">
        <v>0</v>
      </c>
      <c r="Y120" s="127">
        <v>0</v>
      </c>
    </row>
    <row r="121" spans="4:25" ht="17.25" customHeight="1" x14ac:dyDescent="0.25">
      <c r="D121" s="78" t="s">
        <v>215</v>
      </c>
      <c r="E121" s="78" t="s">
        <v>216</v>
      </c>
      <c r="F121" s="79" t="s">
        <v>123</v>
      </c>
      <c r="G121" s="80" t="s">
        <v>120</v>
      </c>
      <c r="H121" s="78">
        <v>60</v>
      </c>
      <c r="I121" s="66" t="s">
        <v>58</v>
      </c>
      <c r="J121" s="66" t="s">
        <v>34</v>
      </c>
      <c r="K121" s="27">
        <f t="shared" si="0"/>
        <v>5.2500000000000012E-2</v>
      </c>
      <c r="L121" s="66" t="s">
        <v>28</v>
      </c>
      <c r="M121" s="67" t="s">
        <v>28</v>
      </c>
      <c r="N121" s="68">
        <v>0</v>
      </c>
      <c r="O121" s="69">
        <v>0</v>
      </c>
      <c r="P121" s="69">
        <v>0</v>
      </c>
      <c r="Q121" s="51">
        <f t="shared" ref="Q121:Y121" si="83">ROUNDDOWN(Q117*25%,2)</f>
        <v>0.06</v>
      </c>
      <c r="R121" s="51">
        <f t="shared" si="83"/>
        <v>0.06</v>
      </c>
      <c r="S121" s="51">
        <f t="shared" si="83"/>
        <v>7.0000000000000007E-2</v>
      </c>
      <c r="T121" s="51">
        <f t="shared" si="83"/>
        <v>7.0000000000000007E-2</v>
      </c>
      <c r="U121" s="51">
        <f t="shared" si="83"/>
        <v>0.08</v>
      </c>
      <c r="V121" s="51">
        <f t="shared" si="83"/>
        <v>0.08</v>
      </c>
      <c r="W121" s="51">
        <f t="shared" si="83"/>
        <v>7.0000000000000007E-2</v>
      </c>
      <c r="X121" s="51">
        <f t="shared" si="83"/>
        <v>7.0000000000000007E-2</v>
      </c>
      <c r="Y121" s="51">
        <f t="shared" si="83"/>
        <v>7.0000000000000007E-2</v>
      </c>
    </row>
    <row r="122" spans="4:25" ht="17.25" customHeight="1" x14ac:dyDescent="0.25">
      <c r="D122" s="82" t="s">
        <v>215</v>
      </c>
      <c r="E122" s="82" t="s">
        <v>216</v>
      </c>
      <c r="F122" s="83" t="s">
        <v>123</v>
      </c>
      <c r="G122" s="84" t="s">
        <v>120</v>
      </c>
      <c r="H122" s="82">
        <v>60</v>
      </c>
      <c r="I122" s="85" t="s">
        <v>58</v>
      </c>
      <c r="J122" s="85" t="s">
        <v>35</v>
      </c>
      <c r="K122" s="36">
        <f t="shared" si="0"/>
        <v>5.2500000000000012E-2</v>
      </c>
      <c r="L122" s="35" t="s">
        <v>121</v>
      </c>
      <c r="M122" s="37">
        <v>0.2</v>
      </c>
      <c r="N122" s="44">
        <f>N121</f>
        <v>0</v>
      </c>
      <c r="O122" s="39">
        <f t="shared" ref="O122:Y122" si="84">O121</f>
        <v>0</v>
      </c>
      <c r="P122" s="39">
        <f t="shared" si="84"/>
        <v>0</v>
      </c>
      <c r="Q122" s="39">
        <f t="shared" si="84"/>
        <v>0.06</v>
      </c>
      <c r="R122" s="39">
        <f t="shared" si="84"/>
        <v>0.06</v>
      </c>
      <c r="S122" s="39">
        <f t="shared" si="84"/>
        <v>7.0000000000000007E-2</v>
      </c>
      <c r="T122" s="39">
        <f t="shared" si="84"/>
        <v>7.0000000000000007E-2</v>
      </c>
      <c r="U122" s="39">
        <f t="shared" si="84"/>
        <v>0.08</v>
      </c>
      <c r="V122" s="39">
        <f t="shared" si="84"/>
        <v>0.08</v>
      </c>
      <c r="W122" s="39">
        <f t="shared" si="84"/>
        <v>7.0000000000000007E-2</v>
      </c>
      <c r="X122" s="39">
        <f t="shared" si="84"/>
        <v>7.0000000000000007E-2</v>
      </c>
      <c r="Y122" s="39">
        <f t="shared" si="84"/>
        <v>7.0000000000000007E-2</v>
      </c>
    </row>
    <row r="123" spans="4:25" ht="17.25" customHeight="1" x14ac:dyDescent="0.25">
      <c r="D123" s="82" t="s">
        <v>215</v>
      </c>
      <c r="E123" s="82" t="s">
        <v>216</v>
      </c>
      <c r="F123" s="83" t="s">
        <v>123</v>
      </c>
      <c r="G123" s="84" t="s">
        <v>120</v>
      </c>
      <c r="H123" s="82">
        <v>60</v>
      </c>
      <c r="I123" s="85" t="s">
        <v>58</v>
      </c>
      <c r="J123" s="85" t="s">
        <v>35</v>
      </c>
      <c r="K123" s="36">
        <f t="shared" si="0"/>
        <v>0</v>
      </c>
      <c r="L123" s="35" t="s">
        <v>55</v>
      </c>
      <c r="M123" s="37">
        <f>ROUND(0.5%*230,1)</f>
        <v>1.2</v>
      </c>
      <c r="N123" s="87">
        <v>0</v>
      </c>
      <c r="O123" s="88">
        <v>0</v>
      </c>
      <c r="P123" s="88">
        <v>0</v>
      </c>
      <c r="Q123" s="88">
        <v>0</v>
      </c>
      <c r="R123" s="88">
        <v>0</v>
      </c>
      <c r="S123" s="88">
        <v>0</v>
      </c>
      <c r="T123" s="88">
        <v>0</v>
      </c>
      <c r="U123" s="88">
        <v>0</v>
      </c>
      <c r="V123" s="88">
        <v>0</v>
      </c>
      <c r="W123" s="88">
        <v>0</v>
      </c>
      <c r="X123" s="88">
        <v>0</v>
      </c>
      <c r="Y123" s="88">
        <v>0</v>
      </c>
    </row>
    <row r="124" spans="4:25" ht="17.25" customHeight="1" x14ac:dyDescent="0.25">
      <c r="D124" s="82" t="s">
        <v>215</v>
      </c>
      <c r="E124" s="82" t="s">
        <v>216</v>
      </c>
      <c r="F124" s="83" t="s">
        <v>123</v>
      </c>
      <c r="G124" s="84" t="s">
        <v>120</v>
      </c>
      <c r="H124" s="82">
        <v>60</v>
      </c>
      <c r="I124" s="85" t="s">
        <v>58</v>
      </c>
      <c r="J124" s="85" t="s">
        <v>35</v>
      </c>
      <c r="K124" s="36">
        <f t="shared" si="0"/>
        <v>2.5000000000000001E-3</v>
      </c>
      <c r="L124" s="35" t="s">
        <v>90</v>
      </c>
      <c r="M124" s="37">
        <v>0.05</v>
      </c>
      <c r="N124" s="89">
        <f t="shared" ref="N124:S124" si="85">ROUND(20%*N121,2)</f>
        <v>0</v>
      </c>
      <c r="O124" s="127">
        <f t="shared" si="85"/>
        <v>0</v>
      </c>
      <c r="P124" s="127">
        <f t="shared" si="85"/>
        <v>0</v>
      </c>
      <c r="Q124" s="127">
        <f t="shared" si="85"/>
        <v>0.01</v>
      </c>
      <c r="R124" s="127">
        <f t="shared" si="85"/>
        <v>0.01</v>
      </c>
      <c r="S124" s="127">
        <f t="shared" si="85"/>
        <v>0.01</v>
      </c>
      <c r="T124" s="127">
        <v>0</v>
      </c>
      <c r="U124" s="127">
        <v>0</v>
      </c>
      <c r="V124" s="127">
        <v>0</v>
      </c>
      <c r="W124" s="127">
        <v>0</v>
      </c>
      <c r="X124" s="127">
        <v>0</v>
      </c>
      <c r="Y124" s="127">
        <v>0</v>
      </c>
    </row>
    <row r="125" spans="4:25" ht="17.25" customHeight="1" x14ac:dyDescent="0.25">
      <c r="D125" s="23" t="s">
        <v>215</v>
      </c>
      <c r="E125" s="23" t="s">
        <v>216</v>
      </c>
      <c r="F125" s="24" t="s">
        <v>123</v>
      </c>
      <c r="G125" s="25" t="s">
        <v>120</v>
      </c>
      <c r="H125" s="23">
        <v>60</v>
      </c>
      <c r="I125" s="26" t="s">
        <v>124</v>
      </c>
      <c r="J125" s="26" t="s">
        <v>34</v>
      </c>
      <c r="K125" s="27">
        <f t="shared" si="0"/>
        <v>0.66959925964638123</v>
      </c>
      <c r="L125" s="28" t="s">
        <v>28</v>
      </c>
      <c r="M125" s="29" t="s">
        <v>28</v>
      </c>
      <c r="N125" s="42">
        <f>1-SUM(N117,N121)</f>
        <v>0.84878456554261716</v>
      </c>
      <c r="O125" s="43">
        <f t="shared" ref="O125:Y125" si="86">1-SUM(O117,O121)</f>
        <v>0.76892349596741472</v>
      </c>
      <c r="P125" s="43">
        <f t="shared" si="86"/>
        <v>0.7546027874110578</v>
      </c>
      <c r="Q125" s="43">
        <f t="shared" si="86"/>
        <v>0.68565458973886217</v>
      </c>
      <c r="R125" s="43">
        <f t="shared" si="86"/>
        <v>0.67773077132066817</v>
      </c>
      <c r="S125" s="43">
        <f t="shared" si="86"/>
        <v>0.6439033536523272</v>
      </c>
      <c r="T125" s="43">
        <f t="shared" si="86"/>
        <v>0.63094609327818763</v>
      </c>
      <c r="U125" s="43">
        <f t="shared" si="86"/>
        <v>0.57843791884498319</v>
      </c>
      <c r="V125" s="43">
        <f t="shared" si="86"/>
        <v>0.57016217290965243</v>
      </c>
      <c r="W125" s="43">
        <f t="shared" si="86"/>
        <v>0.61627960903617374</v>
      </c>
      <c r="X125" s="43">
        <f t="shared" si="86"/>
        <v>0.63163302033978086</v>
      </c>
      <c r="Y125" s="43">
        <f t="shared" si="86"/>
        <v>0.62813273771485079</v>
      </c>
    </row>
    <row r="126" spans="4:25" ht="17.25" customHeight="1" x14ac:dyDescent="0.25">
      <c r="D126" s="32" t="s">
        <v>215</v>
      </c>
      <c r="E126" s="32" t="s">
        <v>216</v>
      </c>
      <c r="F126" s="33" t="s">
        <v>123</v>
      </c>
      <c r="G126" s="34" t="s">
        <v>120</v>
      </c>
      <c r="H126" s="32">
        <v>60</v>
      </c>
      <c r="I126" s="35" t="s">
        <v>124</v>
      </c>
      <c r="J126" s="35" t="s">
        <v>35</v>
      </c>
      <c r="K126" s="36">
        <f t="shared" si="0"/>
        <v>0.66959925964638123</v>
      </c>
      <c r="L126" s="35" t="s">
        <v>121</v>
      </c>
      <c r="M126" s="37">
        <v>0.3</v>
      </c>
      <c r="N126" s="44">
        <f>N125</f>
        <v>0.84878456554261716</v>
      </c>
      <c r="O126" s="39">
        <f t="shared" ref="O126:Y126" si="87">O125</f>
        <v>0.76892349596741472</v>
      </c>
      <c r="P126" s="39">
        <f t="shared" si="87"/>
        <v>0.7546027874110578</v>
      </c>
      <c r="Q126" s="39">
        <f t="shared" si="87"/>
        <v>0.68565458973886217</v>
      </c>
      <c r="R126" s="39">
        <f t="shared" si="87"/>
        <v>0.67773077132066817</v>
      </c>
      <c r="S126" s="39">
        <f t="shared" si="87"/>
        <v>0.6439033536523272</v>
      </c>
      <c r="T126" s="39">
        <f t="shared" si="87"/>
        <v>0.63094609327818763</v>
      </c>
      <c r="U126" s="39">
        <f t="shared" si="87"/>
        <v>0.57843791884498319</v>
      </c>
      <c r="V126" s="39">
        <f t="shared" si="87"/>
        <v>0.57016217290965243</v>
      </c>
      <c r="W126" s="39">
        <f t="shared" si="87"/>
        <v>0.61627960903617374</v>
      </c>
      <c r="X126" s="39">
        <f t="shared" si="87"/>
        <v>0.63163302033978086</v>
      </c>
      <c r="Y126" s="39">
        <f t="shared" si="87"/>
        <v>0.62813273771485079</v>
      </c>
    </row>
    <row r="127" spans="4:25" ht="17.25" customHeight="1" x14ac:dyDescent="0.25">
      <c r="D127" s="32" t="s">
        <v>215</v>
      </c>
      <c r="E127" s="32" t="s">
        <v>216</v>
      </c>
      <c r="F127" s="33" t="s">
        <v>123</v>
      </c>
      <c r="G127" s="34" t="s">
        <v>120</v>
      </c>
      <c r="H127" s="32">
        <v>60</v>
      </c>
      <c r="I127" s="35" t="s">
        <v>124</v>
      </c>
      <c r="J127" s="35" t="s">
        <v>35</v>
      </c>
      <c r="K127" s="36">
        <f t="shared" si="0"/>
        <v>0.33499999999999996</v>
      </c>
      <c r="L127" s="35" t="s">
        <v>125</v>
      </c>
      <c r="M127" s="37">
        <v>0.7</v>
      </c>
      <c r="N127" s="44">
        <f>ROUND(N125*50%,2)</f>
        <v>0.42</v>
      </c>
      <c r="O127" s="39">
        <f t="shared" ref="O127:Y127" si="88">ROUND(O125*50%,2)</f>
        <v>0.38</v>
      </c>
      <c r="P127" s="39">
        <f t="shared" si="88"/>
        <v>0.38</v>
      </c>
      <c r="Q127" s="39">
        <f t="shared" si="88"/>
        <v>0.34</v>
      </c>
      <c r="R127" s="39">
        <f t="shared" si="88"/>
        <v>0.34</v>
      </c>
      <c r="S127" s="39">
        <f t="shared" si="88"/>
        <v>0.32</v>
      </c>
      <c r="T127" s="39">
        <f t="shared" si="88"/>
        <v>0.32</v>
      </c>
      <c r="U127" s="39">
        <f t="shared" si="88"/>
        <v>0.28999999999999998</v>
      </c>
      <c r="V127" s="39">
        <f t="shared" si="88"/>
        <v>0.28999999999999998</v>
      </c>
      <c r="W127" s="39">
        <f t="shared" si="88"/>
        <v>0.31</v>
      </c>
      <c r="X127" s="39">
        <f t="shared" si="88"/>
        <v>0.32</v>
      </c>
      <c r="Y127" s="39">
        <f t="shared" si="88"/>
        <v>0.31</v>
      </c>
    </row>
    <row r="128" spans="4:25" ht="17.25" customHeight="1" x14ac:dyDescent="0.25">
      <c r="D128" s="32" t="s">
        <v>215</v>
      </c>
      <c r="E128" s="32" t="s">
        <v>216</v>
      </c>
      <c r="F128" s="33" t="s">
        <v>123</v>
      </c>
      <c r="G128" s="34" t="s">
        <v>120</v>
      </c>
      <c r="H128" s="32">
        <v>60</v>
      </c>
      <c r="I128" s="35" t="s">
        <v>124</v>
      </c>
      <c r="J128" s="35" t="s">
        <v>35</v>
      </c>
      <c r="K128" s="36">
        <f t="shared" si="0"/>
        <v>0.33499999999999996</v>
      </c>
      <c r="L128" s="35" t="s">
        <v>55</v>
      </c>
      <c r="M128" s="37">
        <f>ROUND(0.5%*230,1)</f>
        <v>1.2</v>
      </c>
      <c r="N128" s="44">
        <f>N127</f>
        <v>0.42</v>
      </c>
      <c r="O128" s="39">
        <f t="shared" ref="O128:Y128" si="89">O127</f>
        <v>0.38</v>
      </c>
      <c r="P128" s="39">
        <f t="shared" si="89"/>
        <v>0.38</v>
      </c>
      <c r="Q128" s="39">
        <f t="shared" si="89"/>
        <v>0.34</v>
      </c>
      <c r="R128" s="39">
        <f t="shared" si="89"/>
        <v>0.34</v>
      </c>
      <c r="S128" s="39">
        <f t="shared" si="89"/>
        <v>0.32</v>
      </c>
      <c r="T128" s="39">
        <f t="shared" si="89"/>
        <v>0.32</v>
      </c>
      <c r="U128" s="39">
        <f t="shared" si="89"/>
        <v>0.28999999999999998</v>
      </c>
      <c r="V128" s="39">
        <f t="shared" si="89"/>
        <v>0.28999999999999998</v>
      </c>
      <c r="W128" s="39">
        <f t="shared" si="89"/>
        <v>0.31</v>
      </c>
      <c r="X128" s="39">
        <f t="shared" si="89"/>
        <v>0.32</v>
      </c>
      <c r="Y128" s="39">
        <f t="shared" si="89"/>
        <v>0.31</v>
      </c>
    </row>
    <row r="129" spans="4:25" ht="17.25" customHeight="1" x14ac:dyDescent="0.25">
      <c r="D129" s="32" t="s">
        <v>215</v>
      </c>
      <c r="E129" s="32" t="s">
        <v>216</v>
      </c>
      <c r="F129" s="33" t="s">
        <v>123</v>
      </c>
      <c r="G129" s="34" t="s">
        <v>120</v>
      </c>
      <c r="H129" s="32">
        <v>60</v>
      </c>
      <c r="I129" s="35" t="s">
        <v>124</v>
      </c>
      <c r="J129" s="35" t="s">
        <v>35</v>
      </c>
      <c r="K129" s="36">
        <f t="shared" si="0"/>
        <v>7.3333333333333334E-2</v>
      </c>
      <c r="L129" s="35" t="s">
        <v>90</v>
      </c>
      <c r="M129" s="37">
        <v>0.05</v>
      </c>
      <c r="N129" s="89">
        <f t="shared" ref="N129:S129" si="90">ROUND(20%*N125,2)</f>
        <v>0.17</v>
      </c>
      <c r="O129" s="127">
        <f t="shared" si="90"/>
        <v>0.15</v>
      </c>
      <c r="P129" s="127">
        <f t="shared" si="90"/>
        <v>0.15</v>
      </c>
      <c r="Q129" s="127">
        <f t="shared" si="90"/>
        <v>0.14000000000000001</v>
      </c>
      <c r="R129" s="127">
        <f t="shared" si="90"/>
        <v>0.14000000000000001</v>
      </c>
      <c r="S129" s="127">
        <f t="shared" si="90"/>
        <v>0.13</v>
      </c>
      <c r="T129" s="127">
        <v>0</v>
      </c>
      <c r="U129" s="127">
        <v>0</v>
      </c>
      <c r="V129" s="127">
        <v>0</v>
      </c>
      <c r="W129" s="127">
        <v>0</v>
      </c>
      <c r="X129" s="127">
        <v>0</v>
      </c>
      <c r="Y129" s="127">
        <v>0</v>
      </c>
    </row>
    <row r="130" spans="4:25" ht="17.25" customHeight="1" x14ac:dyDescent="0.25">
      <c r="D130" s="23" t="s">
        <v>215</v>
      </c>
      <c r="E130" s="23" t="s">
        <v>216</v>
      </c>
      <c r="F130" s="24" t="s">
        <v>126</v>
      </c>
      <c r="G130" s="25" t="s">
        <v>120</v>
      </c>
      <c r="H130" s="23">
        <v>60</v>
      </c>
      <c r="I130" s="26" t="s">
        <v>127</v>
      </c>
      <c r="J130" s="26" t="s">
        <v>34</v>
      </c>
      <c r="K130" s="27">
        <f>IFERROR(AVERAGE(N130:Y130),"n/a")</f>
        <v>0</v>
      </c>
      <c r="L130" s="28" t="s">
        <v>28</v>
      </c>
      <c r="M130" s="29" t="s">
        <v>28</v>
      </c>
      <c r="N130" s="30">
        <v>0</v>
      </c>
      <c r="O130" s="31">
        <v>0</v>
      </c>
      <c r="P130" s="31">
        <v>0</v>
      </c>
      <c r="Q130" s="31">
        <v>0</v>
      </c>
      <c r="R130" s="31">
        <v>0</v>
      </c>
      <c r="S130" s="31">
        <v>0</v>
      </c>
      <c r="T130" s="31">
        <v>0</v>
      </c>
      <c r="U130" s="31">
        <v>0</v>
      </c>
      <c r="V130" s="31">
        <v>0</v>
      </c>
      <c r="W130" s="31">
        <v>0</v>
      </c>
      <c r="X130" s="31">
        <v>0</v>
      </c>
      <c r="Y130" s="31">
        <v>0</v>
      </c>
    </row>
    <row r="131" spans="4:25" ht="17.25" customHeight="1" x14ac:dyDescent="0.25">
      <c r="D131" s="23" t="s">
        <v>215</v>
      </c>
      <c r="E131" s="23" t="s">
        <v>216</v>
      </c>
      <c r="F131" s="24" t="s">
        <v>128</v>
      </c>
      <c r="G131" s="25" t="s">
        <v>120</v>
      </c>
      <c r="H131" s="23">
        <v>60</v>
      </c>
      <c r="I131" s="26" t="s">
        <v>129</v>
      </c>
      <c r="J131" s="26" t="s">
        <v>34</v>
      </c>
      <c r="K131" s="27">
        <f t="shared" si="0"/>
        <v>0.9</v>
      </c>
      <c r="L131" s="28" t="s">
        <v>28</v>
      </c>
      <c r="M131" s="29" t="s">
        <v>28</v>
      </c>
      <c r="N131" s="42">
        <f>1-SUM(N120,N124,N129)</f>
        <v>0.8</v>
      </c>
      <c r="O131" s="43">
        <f t="shared" ref="O131:Y131" si="91">1-SUM(O120,O124,O129)</f>
        <v>0.8</v>
      </c>
      <c r="P131" s="43">
        <f t="shared" si="91"/>
        <v>0.8</v>
      </c>
      <c r="Q131" s="43">
        <f t="shared" si="91"/>
        <v>0.8</v>
      </c>
      <c r="R131" s="43">
        <f t="shared" si="91"/>
        <v>0.8</v>
      </c>
      <c r="S131" s="43">
        <f t="shared" si="91"/>
        <v>0.8</v>
      </c>
      <c r="T131" s="43">
        <f t="shared" si="91"/>
        <v>1</v>
      </c>
      <c r="U131" s="43">
        <f t="shared" si="91"/>
        <v>1</v>
      </c>
      <c r="V131" s="43">
        <f t="shared" si="91"/>
        <v>1</v>
      </c>
      <c r="W131" s="43">
        <f t="shared" si="91"/>
        <v>1</v>
      </c>
      <c r="X131" s="43">
        <f t="shared" si="91"/>
        <v>1</v>
      </c>
      <c r="Y131" s="43">
        <f t="shared" si="91"/>
        <v>1</v>
      </c>
    </row>
    <row r="132" spans="4:25" ht="17.25" customHeight="1" x14ac:dyDescent="0.25">
      <c r="D132" s="32" t="s">
        <v>215</v>
      </c>
      <c r="E132" s="32" t="s">
        <v>216</v>
      </c>
      <c r="F132" s="33" t="s">
        <v>128</v>
      </c>
      <c r="G132" s="34" t="s">
        <v>120</v>
      </c>
      <c r="H132" s="32">
        <v>60</v>
      </c>
      <c r="I132" s="35" t="s">
        <v>129</v>
      </c>
      <c r="J132" s="35" t="s">
        <v>35</v>
      </c>
      <c r="K132" s="36">
        <f t="shared" ref="K132:K195" si="92">IFERROR(AVERAGE(N132:Y132),"n/a")</f>
        <v>4.4999999999999997E-3</v>
      </c>
      <c r="L132" s="35" t="s">
        <v>36</v>
      </c>
      <c r="M132" s="37">
        <f>10*(5*6)/10^3</f>
        <v>0.3</v>
      </c>
      <c r="N132" s="38">
        <f>ROUND(0.5%*N131,4)</f>
        <v>4.0000000000000001E-3</v>
      </c>
      <c r="O132" s="39">
        <f t="shared" ref="O132:Y132" si="93">ROUND(0.5%*O131,4)</f>
        <v>4.0000000000000001E-3</v>
      </c>
      <c r="P132" s="39">
        <f t="shared" si="93"/>
        <v>4.0000000000000001E-3</v>
      </c>
      <c r="Q132" s="39">
        <f t="shared" si="93"/>
        <v>4.0000000000000001E-3</v>
      </c>
      <c r="R132" s="39">
        <f t="shared" si="93"/>
        <v>4.0000000000000001E-3</v>
      </c>
      <c r="S132" s="39">
        <f t="shared" si="93"/>
        <v>4.0000000000000001E-3</v>
      </c>
      <c r="T132" s="39">
        <f t="shared" si="93"/>
        <v>5.0000000000000001E-3</v>
      </c>
      <c r="U132" s="39">
        <f t="shared" si="93"/>
        <v>5.0000000000000001E-3</v>
      </c>
      <c r="V132" s="39">
        <f t="shared" si="93"/>
        <v>5.0000000000000001E-3</v>
      </c>
      <c r="W132" s="39">
        <f t="shared" si="93"/>
        <v>5.0000000000000001E-3</v>
      </c>
      <c r="X132" s="39">
        <f t="shared" si="93"/>
        <v>5.0000000000000001E-3</v>
      </c>
      <c r="Y132" s="39">
        <f t="shared" si="93"/>
        <v>5.0000000000000001E-3</v>
      </c>
    </row>
    <row r="133" spans="4:25" ht="17.25" customHeight="1" x14ac:dyDescent="0.25">
      <c r="D133" s="32" t="s">
        <v>215</v>
      </c>
      <c r="E133" s="32" t="s">
        <v>216</v>
      </c>
      <c r="F133" s="33" t="s">
        <v>128</v>
      </c>
      <c r="G133" s="34" t="s">
        <v>120</v>
      </c>
      <c r="H133" s="32">
        <v>60</v>
      </c>
      <c r="I133" s="35" t="s">
        <v>129</v>
      </c>
      <c r="J133" s="35" t="s">
        <v>35</v>
      </c>
      <c r="K133" s="36">
        <f t="shared" si="92"/>
        <v>0.56000000000000005</v>
      </c>
      <c r="L133" s="35" t="s">
        <v>37</v>
      </c>
      <c r="M133" s="37">
        <v>4.5</v>
      </c>
      <c r="N133" s="40">
        <f>ROUND($N$42*N131,2)</f>
        <v>0.16</v>
      </c>
      <c r="O133" s="41">
        <f>ROUND($O$42*O131,2)</f>
        <v>0.24</v>
      </c>
      <c r="P133" s="41">
        <f>ROUND($P$42*P131,2)</f>
        <v>0.32</v>
      </c>
      <c r="Q133" s="41">
        <f>ROUND($Q$42*Q131,2)</f>
        <v>0.4</v>
      </c>
      <c r="R133" s="41">
        <f>ROUND($R$42*R131,2)</f>
        <v>0.56000000000000005</v>
      </c>
      <c r="S133" s="41">
        <f>ROUND($S$42*S131,2)</f>
        <v>0.64</v>
      </c>
      <c r="T133" s="41">
        <f>ROUND($T$42*T131,2)</f>
        <v>0.9</v>
      </c>
      <c r="U133" s="41">
        <f>ROUND($U$42*U131,2)</f>
        <v>0.9</v>
      </c>
      <c r="V133" s="41">
        <f>ROUND($V$42*V131,2)</f>
        <v>0.9</v>
      </c>
      <c r="W133" s="41">
        <f>ROUND(W42*W131,2)</f>
        <v>0.7</v>
      </c>
      <c r="X133" s="41">
        <f>ROUND(X42*X131,2)</f>
        <v>0.6</v>
      </c>
      <c r="Y133" s="41">
        <f>ROUND(Y42*Y131,2)</f>
        <v>0.4</v>
      </c>
    </row>
    <row r="134" spans="4:25" ht="17.25" customHeight="1" x14ac:dyDescent="0.25">
      <c r="D134" s="32" t="s">
        <v>215</v>
      </c>
      <c r="E134" s="32" t="s">
        <v>216</v>
      </c>
      <c r="F134" s="33" t="s">
        <v>128</v>
      </c>
      <c r="G134" s="34" t="s">
        <v>120</v>
      </c>
      <c r="H134" s="32">
        <v>60</v>
      </c>
      <c r="I134" s="35" t="s">
        <v>129</v>
      </c>
      <c r="J134" s="35" t="s">
        <v>35</v>
      </c>
      <c r="K134" s="36">
        <f t="shared" si="92"/>
        <v>0.33549999999999996</v>
      </c>
      <c r="L134" s="35" t="s">
        <v>38</v>
      </c>
      <c r="M134" s="37">
        <v>4.5</v>
      </c>
      <c r="N134" s="40">
        <f>N131-SUM(N132:N133)</f>
        <v>0.63600000000000001</v>
      </c>
      <c r="O134" s="41">
        <f t="shared" ref="O134" si="94">O131-SUM(O132:O133)</f>
        <v>0.55600000000000005</v>
      </c>
      <c r="P134" s="41">
        <f t="shared" ref="P134:Y134" si="95">P131-SUM(P132:P133)</f>
        <v>0.47600000000000003</v>
      </c>
      <c r="Q134" s="41">
        <f t="shared" si="95"/>
        <v>0.39600000000000002</v>
      </c>
      <c r="R134" s="41">
        <f t="shared" si="95"/>
        <v>0.23599999999999999</v>
      </c>
      <c r="S134" s="41">
        <f t="shared" si="95"/>
        <v>0.15600000000000003</v>
      </c>
      <c r="T134" s="41">
        <f t="shared" si="95"/>
        <v>9.4999999999999973E-2</v>
      </c>
      <c r="U134" s="41">
        <f t="shared" si="95"/>
        <v>9.4999999999999973E-2</v>
      </c>
      <c r="V134" s="41">
        <f t="shared" si="95"/>
        <v>9.4999999999999973E-2</v>
      </c>
      <c r="W134" s="41">
        <f t="shared" si="95"/>
        <v>0.29500000000000004</v>
      </c>
      <c r="X134" s="41">
        <f t="shared" si="95"/>
        <v>0.39500000000000002</v>
      </c>
      <c r="Y134" s="41">
        <f t="shared" si="95"/>
        <v>0.59499999999999997</v>
      </c>
    </row>
    <row r="135" spans="4:25" ht="17.25" customHeight="1" x14ac:dyDescent="0.25">
      <c r="D135" s="23" t="s">
        <v>215</v>
      </c>
      <c r="E135" s="23" t="s">
        <v>216</v>
      </c>
      <c r="F135" s="24" t="s">
        <v>130</v>
      </c>
      <c r="G135" s="25" t="s">
        <v>120</v>
      </c>
      <c r="H135" s="23">
        <v>60</v>
      </c>
      <c r="I135" s="26" t="s">
        <v>131</v>
      </c>
      <c r="J135" s="26" t="s">
        <v>34</v>
      </c>
      <c r="K135" s="27">
        <f>IFERROR(AVERAGE(N135:Y135),"n/a")</f>
        <v>0.29999999999999993</v>
      </c>
      <c r="L135" s="28" t="s">
        <v>28</v>
      </c>
      <c r="M135" s="29" t="s">
        <v>28</v>
      </c>
      <c r="N135" s="30">
        <v>0.3</v>
      </c>
      <c r="O135" s="31">
        <v>0.3</v>
      </c>
      <c r="P135" s="31">
        <v>0.3</v>
      </c>
      <c r="Q135" s="31">
        <v>0.3</v>
      </c>
      <c r="R135" s="31">
        <v>0.3</v>
      </c>
      <c r="S135" s="31">
        <v>0.3</v>
      </c>
      <c r="T135" s="31">
        <v>0.3</v>
      </c>
      <c r="U135" s="31">
        <v>0.3</v>
      </c>
      <c r="V135" s="31">
        <v>0.3</v>
      </c>
      <c r="W135" s="31">
        <v>0.3</v>
      </c>
      <c r="X135" s="31">
        <v>0.3</v>
      </c>
      <c r="Y135" s="31">
        <v>0.3</v>
      </c>
    </row>
    <row r="136" spans="4:25" ht="17.25" customHeight="1" x14ac:dyDescent="0.25">
      <c r="D136" s="32" t="s">
        <v>215</v>
      </c>
      <c r="E136" s="32" t="s">
        <v>216</v>
      </c>
      <c r="F136" s="33" t="s">
        <v>130</v>
      </c>
      <c r="G136" s="34" t="s">
        <v>120</v>
      </c>
      <c r="H136" s="32">
        <v>60</v>
      </c>
      <c r="I136" s="35" t="s">
        <v>131</v>
      </c>
      <c r="J136" s="35" t="s">
        <v>35</v>
      </c>
      <c r="K136" s="36">
        <f>IFERROR(AVERAGE(N136:Y136),"n/a")</f>
        <v>0.29999999999999993</v>
      </c>
      <c r="L136" s="85" t="s">
        <v>50</v>
      </c>
      <c r="M136" s="37">
        <v>2</v>
      </c>
      <c r="N136" s="44">
        <f>N135</f>
        <v>0.3</v>
      </c>
      <c r="O136" s="39">
        <f t="shared" ref="O136:Y136" si="96">O135</f>
        <v>0.3</v>
      </c>
      <c r="P136" s="39">
        <f t="shared" si="96"/>
        <v>0.3</v>
      </c>
      <c r="Q136" s="39">
        <f t="shared" si="96"/>
        <v>0.3</v>
      </c>
      <c r="R136" s="39">
        <f t="shared" si="96"/>
        <v>0.3</v>
      </c>
      <c r="S136" s="39">
        <f t="shared" si="96"/>
        <v>0.3</v>
      </c>
      <c r="T136" s="39">
        <f t="shared" si="96"/>
        <v>0.3</v>
      </c>
      <c r="U136" s="39">
        <f t="shared" si="96"/>
        <v>0.3</v>
      </c>
      <c r="V136" s="39">
        <f t="shared" si="96"/>
        <v>0.3</v>
      </c>
      <c r="W136" s="39">
        <f t="shared" si="96"/>
        <v>0.3</v>
      </c>
      <c r="X136" s="39">
        <f t="shared" si="96"/>
        <v>0.3</v>
      </c>
      <c r="Y136" s="39">
        <f t="shared" si="96"/>
        <v>0.3</v>
      </c>
    </row>
    <row r="137" spans="4:25" ht="17.25" customHeight="1" x14ac:dyDescent="0.25">
      <c r="D137" s="32" t="s">
        <v>215</v>
      </c>
      <c r="E137" s="32" t="s">
        <v>216</v>
      </c>
      <c r="F137" s="33" t="s">
        <v>130</v>
      </c>
      <c r="G137" s="34" t="s">
        <v>120</v>
      </c>
      <c r="H137" s="32">
        <v>60</v>
      </c>
      <c r="I137" s="35" t="s">
        <v>131</v>
      </c>
      <c r="J137" s="35" t="s">
        <v>35</v>
      </c>
      <c r="K137" s="36">
        <f t="shared" ref="K137" si="97">IFERROR(AVERAGE(N137:Y137),"n/a")</f>
        <v>0.14999999999999997</v>
      </c>
      <c r="L137" s="35" t="s">
        <v>56</v>
      </c>
      <c r="M137" s="37">
        <v>0.1</v>
      </c>
      <c r="N137" s="44">
        <f>ROUND(N135*50%,2)</f>
        <v>0.15</v>
      </c>
      <c r="O137" s="39">
        <f t="shared" ref="O137:Y137" si="98">ROUND(O135*50%,2)</f>
        <v>0.15</v>
      </c>
      <c r="P137" s="39">
        <f t="shared" si="98"/>
        <v>0.15</v>
      </c>
      <c r="Q137" s="39">
        <f t="shared" si="98"/>
        <v>0.15</v>
      </c>
      <c r="R137" s="39">
        <f t="shared" si="98"/>
        <v>0.15</v>
      </c>
      <c r="S137" s="39">
        <f t="shared" si="98"/>
        <v>0.15</v>
      </c>
      <c r="T137" s="39">
        <f t="shared" si="98"/>
        <v>0.15</v>
      </c>
      <c r="U137" s="39">
        <f t="shared" si="98"/>
        <v>0.15</v>
      </c>
      <c r="V137" s="39">
        <f t="shared" si="98"/>
        <v>0.15</v>
      </c>
      <c r="W137" s="39">
        <f t="shared" si="98"/>
        <v>0.15</v>
      </c>
      <c r="X137" s="39">
        <f t="shared" si="98"/>
        <v>0.15</v>
      </c>
      <c r="Y137" s="39">
        <f t="shared" si="98"/>
        <v>0.15</v>
      </c>
    </row>
    <row r="138" spans="4:25" ht="17.25" customHeight="1" x14ac:dyDescent="0.25">
      <c r="D138" s="32" t="s">
        <v>215</v>
      </c>
      <c r="E138" s="32" t="s">
        <v>216</v>
      </c>
      <c r="F138" s="33" t="s">
        <v>130</v>
      </c>
      <c r="G138" s="34" t="s">
        <v>120</v>
      </c>
      <c r="H138" s="32">
        <v>60</v>
      </c>
      <c r="I138" s="35" t="s">
        <v>131</v>
      </c>
      <c r="J138" s="35" t="s">
        <v>35</v>
      </c>
      <c r="K138" s="36">
        <f>IFERROR(AVERAGE(N138:Y138),"n/a")</f>
        <v>0.14999999999999997</v>
      </c>
      <c r="L138" s="35" t="s">
        <v>55</v>
      </c>
      <c r="M138" s="37">
        <f>ROUND(0.5%*20,1)</f>
        <v>0.1</v>
      </c>
      <c r="N138" s="44">
        <f>N137</f>
        <v>0.15</v>
      </c>
      <c r="O138" s="39">
        <f t="shared" ref="O138:Y138" si="99">O137</f>
        <v>0.15</v>
      </c>
      <c r="P138" s="39">
        <f t="shared" si="99"/>
        <v>0.15</v>
      </c>
      <c r="Q138" s="39">
        <f t="shared" si="99"/>
        <v>0.15</v>
      </c>
      <c r="R138" s="39">
        <f t="shared" si="99"/>
        <v>0.15</v>
      </c>
      <c r="S138" s="39">
        <f t="shared" si="99"/>
        <v>0.15</v>
      </c>
      <c r="T138" s="39">
        <f t="shared" si="99"/>
        <v>0.15</v>
      </c>
      <c r="U138" s="39">
        <f t="shared" si="99"/>
        <v>0.15</v>
      </c>
      <c r="V138" s="39">
        <f t="shared" si="99"/>
        <v>0.15</v>
      </c>
      <c r="W138" s="39">
        <f t="shared" si="99"/>
        <v>0.15</v>
      </c>
      <c r="X138" s="39">
        <f t="shared" si="99"/>
        <v>0.15</v>
      </c>
      <c r="Y138" s="39">
        <f t="shared" si="99"/>
        <v>0.15</v>
      </c>
    </row>
    <row r="139" spans="4:25" ht="17.25" customHeight="1" x14ac:dyDescent="0.25">
      <c r="D139" s="120" t="s">
        <v>215</v>
      </c>
      <c r="E139" s="120" t="s">
        <v>216</v>
      </c>
      <c r="F139" s="121" t="s">
        <v>28</v>
      </c>
      <c r="G139" s="122" t="s">
        <v>132</v>
      </c>
      <c r="H139" s="120" t="s">
        <v>28</v>
      </c>
      <c r="I139" s="123" t="s">
        <v>28</v>
      </c>
      <c r="J139" s="123" t="s">
        <v>28</v>
      </c>
      <c r="K139" s="124" t="str">
        <f t="shared" si="92"/>
        <v>n/a</v>
      </c>
      <c r="L139" s="123" t="s">
        <v>28</v>
      </c>
      <c r="M139" s="125" t="s">
        <v>28</v>
      </c>
      <c r="N139" s="126" t="s">
        <v>28</v>
      </c>
      <c r="O139" s="124" t="s">
        <v>28</v>
      </c>
      <c r="P139" s="124" t="s">
        <v>28</v>
      </c>
      <c r="Q139" s="124" t="s">
        <v>28</v>
      </c>
      <c r="R139" s="124" t="s">
        <v>28</v>
      </c>
      <c r="S139" s="124" t="s">
        <v>28</v>
      </c>
      <c r="T139" s="124" t="s">
        <v>28</v>
      </c>
      <c r="U139" s="124" t="s">
        <v>28</v>
      </c>
      <c r="V139" s="124" t="s">
        <v>28</v>
      </c>
      <c r="W139" s="124" t="s">
        <v>28</v>
      </c>
      <c r="X139" s="124" t="s">
        <v>28</v>
      </c>
      <c r="Y139" s="124" t="s">
        <v>28</v>
      </c>
    </row>
    <row r="140" spans="4:25" ht="17.25" customHeight="1" x14ac:dyDescent="0.25">
      <c r="D140" s="23" t="s">
        <v>215</v>
      </c>
      <c r="E140" s="23" t="s">
        <v>216</v>
      </c>
      <c r="F140" s="24" t="s">
        <v>133</v>
      </c>
      <c r="G140" s="25" t="s">
        <v>120</v>
      </c>
      <c r="H140" s="23">
        <v>90</v>
      </c>
      <c r="I140" s="26" t="s">
        <v>134</v>
      </c>
      <c r="J140" s="26" t="s">
        <v>34</v>
      </c>
      <c r="K140" s="27">
        <f t="shared" si="92"/>
        <v>0.94999999999999984</v>
      </c>
      <c r="L140" s="28" t="s">
        <v>28</v>
      </c>
      <c r="M140" s="29" t="s">
        <v>28</v>
      </c>
      <c r="N140" s="42">
        <f>1-N144</f>
        <v>0.95</v>
      </c>
      <c r="O140" s="43">
        <f t="shared" ref="O140:Y140" si="100">1-O144</f>
        <v>0.95</v>
      </c>
      <c r="P140" s="43">
        <f t="shared" si="100"/>
        <v>0.95</v>
      </c>
      <c r="Q140" s="43">
        <f t="shared" si="100"/>
        <v>0.95</v>
      </c>
      <c r="R140" s="43">
        <f t="shared" si="100"/>
        <v>0.95</v>
      </c>
      <c r="S140" s="43">
        <f t="shared" si="100"/>
        <v>0.95</v>
      </c>
      <c r="T140" s="43">
        <f t="shared" si="100"/>
        <v>0.95</v>
      </c>
      <c r="U140" s="43">
        <f t="shared" si="100"/>
        <v>0.95</v>
      </c>
      <c r="V140" s="43">
        <f t="shared" si="100"/>
        <v>0.95</v>
      </c>
      <c r="W140" s="43">
        <f t="shared" si="100"/>
        <v>0.95</v>
      </c>
      <c r="X140" s="43">
        <f t="shared" si="100"/>
        <v>0.95</v>
      </c>
      <c r="Y140" s="43">
        <f t="shared" si="100"/>
        <v>0.95</v>
      </c>
    </row>
    <row r="141" spans="4:25" ht="17.25" customHeight="1" x14ac:dyDescent="0.25">
      <c r="D141" s="32" t="s">
        <v>215</v>
      </c>
      <c r="E141" s="32" t="s">
        <v>216</v>
      </c>
      <c r="F141" s="33" t="s">
        <v>133</v>
      </c>
      <c r="G141" s="34" t="s">
        <v>120</v>
      </c>
      <c r="H141" s="32">
        <v>90</v>
      </c>
      <c r="I141" s="35" t="s">
        <v>134</v>
      </c>
      <c r="J141" s="35" t="s">
        <v>35</v>
      </c>
      <c r="K141" s="36">
        <f t="shared" si="92"/>
        <v>0.94999999999999984</v>
      </c>
      <c r="L141" s="85" t="s">
        <v>54</v>
      </c>
      <c r="M141" s="37">
        <v>2.5</v>
      </c>
      <c r="N141" s="40">
        <f>N140</f>
        <v>0.95</v>
      </c>
      <c r="O141" s="41">
        <f t="shared" ref="O141:Y141" si="101">O140</f>
        <v>0.95</v>
      </c>
      <c r="P141" s="41">
        <f t="shared" si="101"/>
        <v>0.95</v>
      </c>
      <c r="Q141" s="41">
        <f t="shared" si="101"/>
        <v>0.95</v>
      </c>
      <c r="R141" s="41">
        <f t="shared" si="101"/>
        <v>0.95</v>
      </c>
      <c r="S141" s="41">
        <f t="shared" si="101"/>
        <v>0.95</v>
      </c>
      <c r="T141" s="41">
        <f t="shared" si="101"/>
        <v>0.95</v>
      </c>
      <c r="U141" s="41">
        <f t="shared" si="101"/>
        <v>0.95</v>
      </c>
      <c r="V141" s="41">
        <f t="shared" si="101"/>
        <v>0.95</v>
      </c>
      <c r="W141" s="41">
        <f t="shared" si="101"/>
        <v>0.95</v>
      </c>
      <c r="X141" s="41">
        <f t="shared" si="101"/>
        <v>0.95</v>
      </c>
      <c r="Y141" s="41">
        <f t="shared" si="101"/>
        <v>0.95</v>
      </c>
    </row>
    <row r="142" spans="4:25" ht="17.25" customHeight="1" x14ac:dyDescent="0.25">
      <c r="D142" s="32" t="s">
        <v>215</v>
      </c>
      <c r="E142" s="32" t="s">
        <v>216</v>
      </c>
      <c r="F142" s="33" t="s">
        <v>133</v>
      </c>
      <c r="G142" s="34" t="s">
        <v>120</v>
      </c>
      <c r="H142" s="32">
        <v>90</v>
      </c>
      <c r="I142" s="35" t="s">
        <v>134</v>
      </c>
      <c r="J142" s="35" t="s">
        <v>35</v>
      </c>
      <c r="K142" s="36">
        <f t="shared" si="92"/>
        <v>0.58083333333333331</v>
      </c>
      <c r="L142" s="35" t="s">
        <v>135</v>
      </c>
      <c r="M142" s="37">
        <v>0.9</v>
      </c>
      <c r="N142" s="87">
        <f>N140-N143</f>
        <v>0.18999999999999995</v>
      </c>
      <c r="O142" s="88">
        <f t="shared" ref="O142:Y142" si="102">O140-O143</f>
        <v>0.28999999999999992</v>
      </c>
      <c r="P142" s="88">
        <f t="shared" si="102"/>
        <v>0.38</v>
      </c>
      <c r="Q142" s="88">
        <f t="shared" si="102"/>
        <v>0.48</v>
      </c>
      <c r="R142" s="88">
        <f t="shared" si="102"/>
        <v>0.66999999999999993</v>
      </c>
      <c r="S142" s="88">
        <f t="shared" si="102"/>
        <v>0.76</v>
      </c>
      <c r="T142" s="88">
        <f t="shared" si="102"/>
        <v>0.86</v>
      </c>
      <c r="U142" s="88">
        <f t="shared" si="102"/>
        <v>0.86</v>
      </c>
      <c r="V142" s="88">
        <f t="shared" si="102"/>
        <v>0.86</v>
      </c>
      <c r="W142" s="88">
        <f t="shared" si="102"/>
        <v>0.66999999999999993</v>
      </c>
      <c r="X142" s="88">
        <f t="shared" si="102"/>
        <v>0.56999999999999995</v>
      </c>
      <c r="Y142" s="88">
        <f t="shared" si="102"/>
        <v>0.38</v>
      </c>
    </row>
    <row r="143" spans="4:25" ht="17.25" customHeight="1" x14ac:dyDescent="0.25">
      <c r="D143" s="32" t="s">
        <v>215</v>
      </c>
      <c r="E143" s="32" t="s">
        <v>216</v>
      </c>
      <c r="F143" s="33" t="s">
        <v>133</v>
      </c>
      <c r="G143" s="34" t="s">
        <v>120</v>
      </c>
      <c r="H143" s="32">
        <v>90</v>
      </c>
      <c r="I143" s="35" t="s">
        <v>134</v>
      </c>
      <c r="J143" s="35" t="s">
        <v>35</v>
      </c>
      <c r="K143" s="36">
        <f t="shared" si="92"/>
        <v>0.36916666666666664</v>
      </c>
      <c r="L143" s="35" t="s">
        <v>136</v>
      </c>
      <c r="M143" s="37">
        <v>0.11</v>
      </c>
      <c r="N143" s="87">
        <f t="shared" ref="N143:Y143" si="103">ROUND(N43/N40*N140,2)</f>
        <v>0.76</v>
      </c>
      <c r="O143" s="88">
        <f t="shared" si="103"/>
        <v>0.66</v>
      </c>
      <c r="P143" s="88">
        <f t="shared" si="103"/>
        <v>0.56999999999999995</v>
      </c>
      <c r="Q143" s="88">
        <f t="shared" si="103"/>
        <v>0.47</v>
      </c>
      <c r="R143" s="88">
        <f t="shared" si="103"/>
        <v>0.28000000000000003</v>
      </c>
      <c r="S143" s="88">
        <f t="shared" si="103"/>
        <v>0.19</v>
      </c>
      <c r="T143" s="88">
        <f t="shared" si="103"/>
        <v>0.09</v>
      </c>
      <c r="U143" s="88">
        <f t="shared" si="103"/>
        <v>0.09</v>
      </c>
      <c r="V143" s="88">
        <f t="shared" si="103"/>
        <v>0.09</v>
      </c>
      <c r="W143" s="88">
        <f t="shared" si="103"/>
        <v>0.28000000000000003</v>
      </c>
      <c r="X143" s="88">
        <f t="shared" si="103"/>
        <v>0.38</v>
      </c>
      <c r="Y143" s="88">
        <f t="shared" si="103"/>
        <v>0.56999999999999995</v>
      </c>
    </row>
    <row r="144" spans="4:25" ht="17.25" customHeight="1" x14ac:dyDescent="0.25">
      <c r="D144" s="23" t="s">
        <v>215</v>
      </c>
      <c r="E144" s="23" t="s">
        <v>216</v>
      </c>
      <c r="F144" s="24" t="s">
        <v>133</v>
      </c>
      <c r="G144" s="25" t="s">
        <v>120</v>
      </c>
      <c r="H144" s="23">
        <v>90</v>
      </c>
      <c r="I144" s="26" t="s">
        <v>137</v>
      </c>
      <c r="J144" s="26" t="s">
        <v>34</v>
      </c>
      <c r="K144" s="27">
        <f t="shared" si="92"/>
        <v>4.9999999999999996E-2</v>
      </c>
      <c r="L144" s="28" t="s">
        <v>28</v>
      </c>
      <c r="M144" s="29" t="s">
        <v>28</v>
      </c>
      <c r="N144" s="30">
        <v>0.05</v>
      </c>
      <c r="O144" s="31">
        <v>0.05</v>
      </c>
      <c r="P144" s="31">
        <v>0.05</v>
      </c>
      <c r="Q144" s="31">
        <v>0.05</v>
      </c>
      <c r="R144" s="31">
        <v>0.05</v>
      </c>
      <c r="S144" s="31">
        <v>0.05</v>
      </c>
      <c r="T144" s="31">
        <v>0.05</v>
      </c>
      <c r="U144" s="31">
        <v>0.05</v>
      </c>
      <c r="V144" s="31">
        <v>0.05</v>
      </c>
      <c r="W144" s="31">
        <v>0.05</v>
      </c>
      <c r="X144" s="31">
        <v>0.05</v>
      </c>
      <c r="Y144" s="31">
        <v>0.05</v>
      </c>
    </row>
    <row r="145" spans="4:25" ht="17.25" customHeight="1" x14ac:dyDescent="0.25">
      <c r="D145" s="32" t="s">
        <v>215</v>
      </c>
      <c r="E145" s="32" t="s">
        <v>216</v>
      </c>
      <c r="F145" s="33" t="s">
        <v>133</v>
      </c>
      <c r="G145" s="34" t="s">
        <v>120</v>
      </c>
      <c r="H145" s="32">
        <v>90</v>
      </c>
      <c r="I145" s="35" t="s">
        <v>137</v>
      </c>
      <c r="J145" s="35" t="s">
        <v>35</v>
      </c>
      <c r="K145" s="36">
        <f t="shared" si="92"/>
        <v>4.9999999999999996E-2</v>
      </c>
      <c r="L145" s="85" t="s">
        <v>50</v>
      </c>
      <c r="M145" s="37">
        <v>2</v>
      </c>
      <c r="N145" s="40">
        <f>N144</f>
        <v>0.05</v>
      </c>
      <c r="O145" s="41">
        <f t="shared" ref="O145:Y145" si="104">O144</f>
        <v>0.05</v>
      </c>
      <c r="P145" s="41">
        <f t="shared" si="104"/>
        <v>0.05</v>
      </c>
      <c r="Q145" s="41">
        <f t="shared" si="104"/>
        <v>0.05</v>
      </c>
      <c r="R145" s="41">
        <f t="shared" si="104"/>
        <v>0.05</v>
      </c>
      <c r="S145" s="41">
        <f t="shared" si="104"/>
        <v>0.05</v>
      </c>
      <c r="T145" s="41">
        <f t="shared" si="104"/>
        <v>0.05</v>
      </c>
      <c r="U145" s="41">
        <f t="shared" si="104"/>
        <v>0.05</v>
      </c>
      <c r="V145" s="41">
        <f t="shared" si="104"/>
        <v>0.05</v>
      </c>
      <c r="W145" s="41">
        <f t="shared" si="104"/>
        <v>0.05</v>
      </c>
      <c r="X145" s="41">
        <f t="shared" si="104"/>
        <v>0.05</v>
      </c>
      <c r="Y145" s="41">
        <f t="shared" si="104"/>
        <v>0.05</v>
      </c>
    </row>
    <row r="146" spans="4:25" ht="17.25" customHeight="1" x14ac:dyDescent="0.25">
      <c r="D146" s="32" t="s">
        <v>215</v>
      </c>
      <c r="E146" s="32" t="s">
        <v>216</v>
      </c>
      <c r="F146" s="33" t="s">
        <v>133</v>
      </c>
      <c r="G146" s="34" t="s">
        <v>120</v>
      </c>
      <c r="H146" s="32">
        <v>90</v>
      </c>
      <c r="I146" s="35" t="s">
        <v>137</v>
      </c>
      <c r="J146" s="35" t="s">
        <v>35</v>
      </c>
      <c r="K146" s="36">
        <f t="shared" si="92"/>
        <v>3.3333333333333333E-2</v>
      </c>
      <c r="L146" s="35" t="s">
        <v>135</v>
      </c>
      <c r="M146" s="37">
        <v>0.9</v>
      </c>
      <c r="N146" s="87">
        <f>N144-N147</f>
        <v>1.0000000000000002E-2</v>
      </c>
      <c r="O146" s="88">
        <f t="shared" ref="O146:Y146" si="105">O144-O147</f>
        <v>2.0000000000000004E-2</v>
      </c>
      <c r="P146" s="88">
        <f t="shared" si="105"/>
        <v>2.0000000000000004E-2</v>
      </c>
      <c r="Q146" s="88">
        <f t="shared" si="105"/>
        <v>3.0000000000000002E-2</v>
      </c>
      <c r="R146" s="88">
        <f t="shared" si="105"/>
        <v>0.04</v>
      </c>
      <c r="S146" s="88">
        <f t="shared" si="105"/>
        <v>0.04</v>
      </c>
      <c r="T146" s="88">
        <f t="shared" si="105"/>
        <v>0.05</v>
      </c>
      <c r="U146" s="88">
        <f t="shared" si="105"/>
        <v>0.05</v>
      </c>
      <c r="V146" s="88">
        <f t="shared" si="105"/>
        <v>0.05</v>
      </c>
      <c r="W146" s="88">
        <f t="shared" si="105"/>
        <v>0.04</v>
      </c>
      <c r="X146" s="88">
        <f t="shared" si="105"/>
        <v>3.0000000000000002E-2</v>
      </c>
      <c r="Y146" s="88">
        <f t="shared" si="105"/>
        <v>2.0000000000000004E-2</v>
      </c>
    </row>
    <row r="147" spans="4:25" ht="17.25" customHeight="1" x14ac:dyDescent="0.25">
      <c r="D147" s="32" t="s">
        <v>215</v>
      </c>
      <c r="E147" s="32" t="s">
        <v>216</v>
      </c>
      <c r="F147" s="33" t="s">
        <v>133</v>
      </c>
      <c r="G147" s="34" t="s">
        <v>120</v>
      </c>
      <c r="H147" s="32">
        <v>90</v>
      </c>
      <c r="I147" s="35" t="s">
        <v>137</v>
      </c>
      <c r="J147" s="35" t="s">
        <v>35</v>
      </c>
      <c r="K147" s="36">
        <f t="shared" si="92"/>
        <v>1.6666666666666666E-2</v>
      </c>
      <c r="L147" s="35" t="s">
        <v>136</v>
      </c>
      <c r="M147" s="37">
        <v>0.11</v>
      </c>
      <c r="N147" s="87">
        <f t="shared" ref="N147:Y147" si="106">ROUND(N43/N40*N144,2)</f>
        <v>0.04</v>
      </c>
      <c r="O147" s="88">
        <f t="shared" si="106"/>
        <v>0.03</v>
      </c>
      <c r="P147" s="88">
        <f t="shared" si="106"/>
        <v>0.03</v>
      </c>
      <c r="Q147" s="88">
        <f t="shared" si="106"/>
        <v>0.02</v>
      </c>
      <c r="R147" s="88">
        <f t="shared" si="106"/>
        <v>0.01</v>
      </c>
      <c r="S147" s="88">
        <f t="shared" si="106"/>
        <v>0.01</v>
      </c>
      <c r="T147" s="88">
        <f t="shared" si="106"/>
        <v>0</v>
      </c>
      <c r="U147" s="88">
        <f t="shared" si="106"/>
        <v>0</v>
      </c>
      <c r="V147" s="88">
        <f t="shared" si="106"/>
        <v>0</v>
      </c>
      <c r="W147" s="88">
        <f t="shared" si="106"/>
        <v>0.01</v>
      </c>
      <c r="X147" s="88">
        <f t="shared" si="106"/>
        <v>0.02</v>
      </c>
      <c r="Y147" s="88">
        <f t="shared" si="106"/>
        <v>0.03</v>
      </c>
    </row>
    <row r="148" spans="4:25" ht="17.25" customHeight="1" x14ac:dyDescent="0.25">
      <c r="D148" s="23" t="s">
        <v>215</v>
      </c>
      <c r="E148" s="23" t="s">
        <v>216</v>
      </c>
      <c r="F148" s="24" t="s">
        <v>138</v>
      </c>
      <c r="G148" s="25" t="s">
        <v>120</v>
      </c>
      <c r="H148" s="23">
        <v>120</v>
      </c>
      <c r="I148" s="26" t="s">
        <v>139</v>
      </c>
      <c r="J148" s="26" t="s">
        <v>34</v>
      </c>
      <c r="K148" s="27">
        <f t="shared" si="92"/>
        <v>0</v>
      </c>
      <c r="L148" s="28" t="s">
        <v>28</v>
      </c>
      <c r="M148" s="29" t="s">
        <v>28</v>
      </c>
      <c r="N148" s="30">
        <v>0</v>
      </c>
      <c r="O148" s="31">
        <v>0</v>
      </c>
      <c r="P148" s="31">
        <v>0</v>
      </c>
      <c r="Q148" s="31">
        <v>0</v>
      </c>
      <c r="R148" s="31">
        <v>0</v>
      </c>
      <c r="S148" s="31">
        <v>0</v>
      </c>
      <c r="T148" s="31">
        <v>0</v>
      </c>
      <c r="U148" s="31">
        <v>0</v>
      </c>
      <c r="V148" s="31">
        <v>0</v>
      </c>
      <c r="W148" s="31">
        <v>0</v>
      </c>
      <c r="X148" s="31">
        <v>0</v>
      </c>
      <c r="Y148" s="31">
        <v>0</v>
      </c>
    </row>
    <row r="149" spans="4:25" ht="17.25" customHeight="1" x14ac:dyDescent="0.25">
      <c r="D149" s="32" t="s">
        <v>215</v>
      </c>
      <c r="E149" s="32" t="s">
        <v>216</v>
      </c>
      <c r="F149" s="33" t="s">
        <v>138</v>
      </c>
      <c r="G149" s="34" t="s">
        <v>120</v>
      </c>
      <c r="H149" s="32">
        <v>120</v>
      </c>
      <c r="I149" s="35" t="s">
        <v>139</v>
      </c>
      <c r="J149" s="35" t="s">
        <v>35</v>
      </c>
      <c r="K149" s="36">
        <f t="shared" si="92"/>
        <v>0</v>
      </c>
      <c r="L149" s="91" t="s">
        <v>140</v>
      </c>
      <c r="M149" s="92">
        <v>540</v>
      </c>
      <c r="N149" s="128">
        <f t="shared" ref="N149:Y149" si="107">ROUND(N148*50%,2)</f>
        <v>0</v>
      </c>
      <c r="O149" s="129">
        <f t="shared" si="107"/>
        <v>0</v>
      </c>
      <c r="P149" s="129">
        <f t="shared" si="107"/>
        <v>0</v>
      </c>
      <c r="Q149" s="129">
        <f t="shared" si="107"/>
        <v>0</v>
      </c>
      <c r="R149" s="129">
        <f t="shared" si="107"/>
        <v>0</v>
      </c>
      <c r="S149" s="129">
        <f t="shared" si="107"/>
        <v>0</v>
      </c>
      <c r="T149" s="129">
        <f t="shared" si="107"/>
        <v>0</v>
      </c>
      <c r="U149" s="129">
        <f t="shared" si="107"/>
        <v>0</v>
      </c>
      <c r="V149" s="129">
        <f t="shared" si="107"/>
        <v>0</v>
      </c>
      <c r="W149" s="129">
        <f t="shared" si="107"/>
        <v>0</v>
      </c>
      <c r="X149" s="129">
        <f t="shared" si="107"/>
        <v>0</v>
      </c>
      <c r="Y149" s="129">
        <f t="shared" si="107"/>
        <v>0</v>
      </c>
    </row>
    <row r="150" spans="4:25" ht="17.25" customHeight="1" x14ac:dyDescent="0.25">
      <c r="D150" s="32" t="s">
        <v>215</v>
      </c>
      <c r="E150" s="32" t="s">
        <v>216</v>
      </c>
      <c r="F150" s="33" t="s">
        <v>138</v>
      </c>
      <c r="G150" s="34" t="s">
        <v>120</v>
      </c>
      <c r="H150" s="32">
        <v>120</v>
      </c>
      <c r="I150" s="35" t="s">
        <v>139</v>
      </c>
      <c r="J150" s="35" t="s">
        <v>35</v>
      </c>
      <c r="K150" s="36">
        <f t="shared" si="92"/>
        <v>0</v>
      </c>
      <c r="L150" s="91" t="s">
        <v>141</v>
      </c>
      <c r="M150" s="92">
        <v>402</v>
      </c>
      <c r="N150" s="128">
        <f t="shared" ref="N150:Y150" si="108">ROUND(N148*45%,2)</f>
        <v>0</v>
      </c>
      <c r="O150" s="129">
        <f t="shared" si="108"/>
        <v>0</v>
      </c>
      <c r="P150" s="129">
        <f t="shared" si="108"/>
        <v>0</v>
      </c>
      <c r="Q150" s="129">
        <f t="shared" si="108"/>
        <v>0</v>
      </c>
      <c r="R150" s="129">
        <f t="shared" si="108"/>
        <v>0</v>
      </c>
      <c r="S150" s="129">
        <f t="shared" si="108"/>
        <v>0</v>
      </c>
      <c r="T150" s="129">
        <f t="shared" si="108"/>
        <v>0</v>
      </c>
      <c r="U150" s="129">
        <f t="shared" si="108"/>
        <v>0</v>
      </c>
      <c r="V150" s="129">
        <f t="shared" si="108"/>
        <v>0</v>
      </c>
      <c r="W150" s="129">
        <f t="shared" si="108"/>
        <v>0</v>
      </c>
      <c r="X150" s="129">
        <f t="shared" si="108"/>
        <v>0</v>
      </c>
      <c r="Y150" s="129">
        <f t="shared" si="108"/>
        <v>0</v>
      </c>
    </row>
    <row r="151" spans="4:25" ht="17.25" customHeight="1" x14ac:dyDescent="0.25">
      <c r="D151" s="32" t="s">
        <v>215</v>
      </c>
      <c r="E151" s="32" t="s">
        <v>216</v>
      </c>
      <c r="F151" s="33" t="s">
        <v>138</v>
      </c>
      <c r="G151" s="34" t="s">
        <v>120</v>
      </c>
      <c r="H151" s="32">
        <v>120</v>
      </c>
      <c r="I151" s="35" t="s">
        <v>139</v>
      </c>
      <c r="J151" s="35" t="s">
        <v>35</v>
      </c>
      <c r="K151" s="36">
        <f t="shared" si="92"/>
        <v>0</v>
      </c>
      <c r="L151" s="91" t="s">
        <v>142</v>
      </c>
      <c r="M151" s="92">
        <v>301</v>
      </c>
      <c r="N151" s="128">
        <f>N148-SUM(N149:N150)</f>
        <v>0</v>
      </c>
      <c r="O151" s="129">
        <f t="shared" ref="O151:Y151" si="109">O148-SUM(O149:O150)</f>
        <v>0</v>
      </c>
      <c r="P151" s="129">
        <f t="shared" si="109"/>
        <v>0</v>
      </c>
      <c r="Q151" s="129">
        <f t="shared" si="109"/>
        <v>0</v>
      </c>
      <c r="R151" s="129">
        <f t="shared" si="109"/>
        <v>0</v>
      </c>
      <c r="S151" s="129">
        <f t="shared" si="109"/>
        <v>0</v>
      </c>
      <c r="T151" s="129">
        <f t="shared" si="109"/>
        <v>0</v>
      </c>
      <c r="U151" s="129">
        <f t="shared" si="109"/>
        <v>0</v>
      </c>
      <c r="V151" s="129">
        <f t="shared" si="109"/>
        <v>0</v>
      </c>
      <c r="W151" s="129">
        <f t="shared" si="109"/>
        <v>0</v>
      </c>
      <c r="X151" s="129">
        <f t="shared" si="109"/>
        <v>0</v>
      </c>
      <c r="Y151" s="129">
        <f t="shared" si="109"/>
        <v>0</v>
      </c>
    </row>
    <row r="152" spans="4:25" ht="17.25" customHeight="1" x14ac:dyDescent="0.25">
      <c r="D152" s="32" t="s">
        <v>215</v>
      </c>
      <c r="E152" s="32" t="s">
        <v>216</v>
      </c>
      <c r="F152" s="33" t="s">
        <v>138</v>
      </c>
      <c r="G152" s="34" t="s">
        <v>120</v>
      </c>
      <c r="H152" s="32">
        <v>120</v>
      </c>
      <c r="I152" s="35" t="s">
        <v>139</v>
      </c>
      <c r="J152" s="35" t="s">
        <v>35</v>
      </c>
      <c r="K152" s="36">
        <f t="shared" si="92"/>
        <v>0</v>
      </c>
      <c r="L152" s="35" t="s">
        <v>143</v>
      </c>
      <c r="M152" s="37">
        <v>591</v>
      </c>
      <c r="N152" s="130">
        <v>0</v>
      </c>
      <c r="O152" s="131">
        <v>0</v>
      </c>
      <c r="P152" s="131">
        <v>0</v>
      </c>
      <c r="Q152" s="131">
        <v>0</v>
      </c>
      <c r="R152" s="131">
        <v>0</v>
      </c>
      <c r="S152" s="131">
        <v>0</v>
      </c>
      <c r="T152" s="131">
        <v>0</v>
      </c>
      <c r="U152" s="131">
        <v>0</v>
      </c>
      <c r="V152" s="131">
        <v>0</v>
      </c>
      <c r="W152" s="131">
        <v>0</v>
      </c>
      <c r="X152" s="131">
        <v>0</v>
      </c>
      <c r="Y152" s="131">
        <v>0</v>
      </c>
    </row>
    <row r="153" spans="4:25" ht="17.25" customHeight="1" x14ac:dyDescent="0.25">
      <c r="D153" s="32" t="s">
        <v>215</v>
      </c>
      <c r="E153" s="32" t="s">
        <v>216</v>
      </c>
      <c r="F153" s="33" t="s">
        <v>138</v>
      </c>
      <c r="G153" s="34" t="s">
        <v>120</v>
      </c>
      <c r="H153" s="32">
        <v>120</v>
      </c>
      <c r="I153" s="35" t="s">
        <v>139</v>
      </c>
      <c r="J153" s="35" t="s">
        <v>35</v>
      </c>
      <c r="K153" s="36">
        <f t="shared" si="92"/>
        <v>0</v>
      </c>
      <c r="L153" s="35" t="s">
        <v>144</v>
      </c>
      <c r="M153" s="37">
        <v>469</v>
      </c>
      <c r="N153" s="130">
        <v>0</v>
      </c>
      <c r="O153" s="131">
        <v>0</v>
      </c>
      <c r="P153" s="131">
        <v>0</v>
      </c>
      <c r="Q153" s="131">
        <v>0</v>
      </c>
      <c r="R153" s="131">
        <v>0</v>
      </c>
      <c r="S153" s="131">
        <v>0</v>
      </c>
      <c r="T153" s="131">
        <v>0</v>
      </c>
      <c r="U153" s="131">
        <v>0</v>
      </c>
      <c r="V153" s="131">
        <v>0</v>
      </c>
      <c r="W153" s="131">
        <v>0</v>
      </c>
      <c r="X153" s="131">
        <v>0</v>
      </c>
      <c r="Y153" s="131">
        <v>0</v>
      </c>
    </row>
    <row r="154" spans="4:25" ht="17.25" customHeight="1" x14ac:dyDescent="0.25">
      <c r="D154" s="32" t="s">
        <v>215</v>
      </c>
      <c r="E154" s="32" t="s">
        <v>216</v>
      </c>
      <c r="F154" s="33" t="s">
        <v>138</v>
      </c>
      <c r="G154" s="34" t="s">
        <v>120</v>
      </c>
      <c r="H154" s="32">
        <v>120</v>
      </c>
      <c r="I154" s="35" t="s">
        <v>139</v>
      </c>
      <c r="J154" s="35" t="s">
        <v>35</v>
      </c>
      <c r="K154" s="36">
        <f t="shared" si="92"/>
        <v>0</v>
      </c>
      <c r="L154" s="35" t="s">
        <v>145</v>
      </c>
      <c r="M154" s="37">
        <v>409</v>
      </c>
      <c r="N154" s="130">
        <v>0</v>
      </c>
      <c r="O154" s="131">
        <v>0</v>
      </c>
      <c r="P154" s="131">
        <v>0</v>
      </c>
      <c r="Q154" s="131">
        <v>0</v>
      </c>
      <c r="R154" s="131">
        <v>0</v>
      </c>
      <c r="S154" s="131">
        <v>0</v>
      </c>
      <c r="T154" s="131">
        <v>0</v>
      </c>
      <c r="U154" s="131">
        <v>0</v>
      </c>
      <c r="V154" s="131">
        <v>0</v>
      </c>
      <c r="W154" s="131">
        <v>0</v>
      </c>
      <c r="X154" s="131">
        <v>0</v>
      </c>
      <c r="Y154" s="131">
        <v>0</v>
      </c>
    </row>
    <row r="155" spans="4:25" ht="17.25" customHeight="1" x14ac:dyDescent="0.25">
      <c r="D155" s="23" t="s">
        <v>215</v>
      </c>
      <c r="E155" s="23" t="s">
        <v>216</v>
      </c>
      <c r="F155" s="24" t="s">
        <v>146</v>
      </c>
      <c r="G155" s="25" t="s">
        <v>120</v>
      </c>
      <c r="H155" s="23">
        <v>160</v>
      </c>
      <c r="I155" s="26" t="s">
        <v>147</v>
      </c>
      <c r="J155" s="26" t="s">
        <v>34</v>
      </c>
      <c r="K155" s="27">
        <f t="shared" si="92"/>
        <v>1</v>
      </c>
      <c r="L155" s="28" t="s">
        <v>28</v>
      </c>
      <c r="M155" s="29" t="s">
        <v>28</v>
      </c>
      <c r="N155" s="30">
        <v>1</v>
      </c>
      <c r="O155" s="31">
        <v>1</v>
      </c>
      <c r="P155" s="31">
        <v>1</v>
      </c>
      <c r="Q155" s="31">
        <v>1</v>
      </c>
      <c r="R155" s="31">
        <v>1</v>
      </c>
      <c r="S155" s="31">
        <v>1</v>
      </c>
      <c r="T155" s="31">
        <v>1</v>
      </c>
      <c r="U155" s="31">
        <v>1</v>
      </c>
      <c r="V155" s="31">
        <v>1</v>
      </c>
      <c r="W155" s="31">
        <v>1</v>
      </c>
      <c r="X155" s="31">
        <v>1</v>
      </c>
      <c r="Y155" s="31">
        <v>1</v>
      </c>
    </row>
    <row r="156" spans="4:25" ht="17.25" customHeight="1" x14ac:dyDescent="0.25">
      <c r="D156" s="120" t="s">
        <v>215</v>
      </c>
      <c r="E156" s="120" t="s">
        <v>216</v>
      </c>
      <c r="F156" s="121" t="s">
        <v>28</v>
      </c>
      <c r="G156" s="122" t="s">
        <v>148</v>
      </c>
      <c r="H156" s="120" t="s">
        <v>28</v>
      </c>
      <c r="I156" s="123" t="s">
        <v>28</v>
      </c>
      <c r="J156" s="123" t="s">
        <v>28</v>
      </c>
      <c r="K156" s="124" t="str">
        <f t="shared" si="92"/>
        <v>n/a</v>
      </c>
      <c r="L156" s="123" t="s">
        <v>28</v>
      </c>
      <c r="M156" s="125" t="s">
        <v>28</v>
      </c>
      <c r="N156" s="126" t="s">
        <v>28</v>
      </c>
      <c r="O156" s="124" t="s">
        <v>28</v>
      </c>
      <c r="P156" s="124" t="s">
        <v>28</v>
      </c>
      <c r="Q156" s="124" t="s">
        <v>28</v>
      </c>
      <c r="R156" s="124" t="s">
        <v>28</v>
      </c>
      <c r="S156" s="124" t="s">
        <v>28</v>
      </c>
      <c r="T156" s="124" t="s">
        <v>28</v>
      </c>
      <c r="U156" s="124" t="s">
        <v>28</v>
      </c>
      <c r="V156" s="124" t="s">
        <v>28</v>
      </c>
      <c r="W156" s="124" t="s">
        <v>28</v>
      </c>
      <c r="X156" s="124" t="s">
        <v>28</v>
      </c>
      <c r="Y156" s="124" t="s">
        <v>28</v>
      </c>
    </row>
    <row r="157" spans="4:25" ht="17.25" customHeight="1" x14ac:dyDescent="0.25">
      <c r="D157" s="23" t="s">
        <v>215</v>
      </c>
      <c r="E157" s="23" t="s">
        <v>216</v>
      </c>
      <c r="F157" s="24" t="s">
        <v>149</v>
      </c>
      <c r="G157" s="25" t="s">
        <v>120</v>
      </c>
      <c r="H157" s="23">
        <v>180</v>
      </c>
      <c r="I157" s="26" t="s">
        <v>129</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32" t="s">
        <v>215</v>
      </c>
      <c r="E158" s="32" t="s">
        <v>216</v>
      </c>
      <c r="F158" s="33" t="s">
        <v>149</v>
      </c>
      <c r="G158" s="34" t="s">
        <v>120</v>
      </c>
      <c r="H158" s="32">
        <v>180</v>
      </c>
      <c r="I158" s="35" t="s">
        <v>129</v>
      </c>
      <c r="J158" s="35" t="s">
        <v>35</v>
      </c>
      <c r="K158" s="36">
        <f t="shared" si="92"/>
        <v>4.9999999999999992E-3</v>
      </c>
      <c r="L158" s="35" t="s">
        <v>36</v>
      </c>
      <c r="M158" s="37">
        <f>10*(5*6)/10^3</f>
        <v>0.3</v>
      </c>
      <c r="N158" s="38">
        <f>ROUND(0.5%*N157,4)</f>
        <v>5.0000000000000001E-3</v>
      </c>
      <c r="O158" s="39">
        <f t="shared" ref="O158:Y158" si="110">ROUND(0.5%*O157,4)</f>
        <v>5.0000000000000001E-3</v>
      </c>
      <c r="P158" s="39">
        <f t="shared" si="110"/>
        <v>5.0000000000000001E-3</v>
      </c>
      <c r="Q158" s="39">
        <f t="shared" si="110"/>
        <v>5.0000000000000001E-3</v>
      </c>
      <c r="R158" s="39">
        <f t="shared" si="110"/>
        <v>5.0000000000000001E-3</v>
      </c>
      <c r="S158" s="39">
        <f t="shared" si="110"/>
        <v>5.0000000000000001E-3</v>
      </c>
      <c r="T158" s="39">
        <f t="shared" si="110"/>
        <v>5.0000000000000001E-3</v>
      </c>
      <c r="U158" s="39">
        <f t="shared" si="110"/>
        <v>5.0000000000000001E-3</v>
      </c>
      <c r="V158" s="39">
        <f t="shared" si="110"/>
        <v>5.0000000000000001E-3</v>
      </c>
      <c r="W158" s="39">
        <f t="shared" si="110"/>
        <v>5.0000000000000001E-3</v>
      </c>
      <c r="X158" s="39">
        <f t="shared" si="110"/>
        <v>5.0000000000000001E-3</v>
      </c>
      <c r="Y158" s="39">
        <f t="shared" si="110"/>
        <v>5.0000000000000001E-3</v>
      </c>
    </row>
    <row r="159" spans="4:25" ht="17.25" customHeight="1" x14ac:dyDescent="0.25">
      <c r="D159" s="32" t="s">
        <v>215</v>
      </c>
      <c r="E159" s="32" t="s">
        <v>216</v>
      </c>
      <c r="F159" s="33" t="s">
        <v>149</v>
      </c>
      <c r="G159" s="34" t="s">
        <v>120</v>
      </c>
      <c r="H159" s="32">
        <v>180</v>
      </c>
      <c r="I159" s="35" t="s">
        <v>129</v>
      </c>
      <c r="J159" s="35" t="s">
        <v>35</v>
      </c>
      <c r="K159" s="36">
        <f t="shared" si="92"/>
        <v>0.60833333333333328</v>
      </c>
      <c r="L159" s="35" t="s">
        <v>37</v>
      </c>
      <c r="M159" s="37">
        <v>4.5</v>
      </c>
      <c r="N159" s="40">
        <f>ROUND($N$42*N157,2)</f>
        <v>0.2</v>
      </c>
      <c r="O159" s="41">
        <f>ROUND($O$42*O157,2)</f>
        <v>0.3</v>
      </c>
      <c r="P159" s="41">
        <f>ROUND($P$42*P157,2)</f>
        <v>0.4</v>
      </c>
      <c r="Q159" s="41">
        <f>ROUND($Q$42*Q157,2)</f>
        <v>0.5</v>
      </c>
      <c r="R159" s="41">
        <f>ROUND($R$42*R157,2)</f>
        <v>0.7</v>
      </c>
      <c r="S159" s="41">
        <f>ROUND($S$42*S157,2)</f>
        <v>0.8</v>
      </c>
      <c r="T159" s="41">
        <f>ROUND($T$42*T157,2)</f>
        <v>0.9</v>
      </c>
      <c r="U159" s="41">
        <f>ROUND($U$42*U157,2)</f>
        <v>0.9</v>
      </c>
      <c r="V159" s="41">
        <f>ROUND($V$42*V157,2)</f>
        <v>0.9</v>
      </c>
      <c r="W159" s="41">
        <f>ROUND(W42*W157,2)</f>
        <v>0.7</v>
      </c>
      <c r="X159" s="41">
        <f>ROUND(X42*X157,2)</f>
        <v>0.6</v>
      </c>
      <c r="Y159" s="41">
        <f>ROUND(Y42*Y157,2)</f>
        <v>0.4</v>
      </c>
    </row>
    <row r="160" spans="4:25" ht="17.25" customHeight="1" x14ac:dyDescent="0.25">
      <c r="D160" s="32" t="s">
        <v>215</v>
      </c>
      <c r="E160" s="32" t="s">
        <v>216</v>
      </c>
      <c r="F160" s="33" t="s">
        <v>149</v>
      </c>
      <c r="G160" s="34" t="s">
        <v>120</v>
      </c>
      <c r="H160" s="32">
        <v>180</v>
      </c>
      <c r="I160" s="35" t="s">
        <v>129</v>
      </c>
      <c r="J160" s="35" t="s">
        <v>35</v>
      </c>
      <c r="K160" s="36">
        <f t="shared" si="92"/>
        <v>0.38666666666666666</v>
      </c>
      <c r="L160" s="35" t="s">
        <v>38</v>
      </c>
      <c r="M160" s="37">
        <v>4.5</v>
      </c>
      <c r="N160" s="40">
        <f>N157-SUM(N158:N159)</f>
        <v>0.79499999999999993</v>
      </c>
      <c r="O160" s="41">
        <f t="shared" ref="O160" si="111">O157-SUM(O158:O159)</f>
        <v>0.69500000000000006</v>
      </c>
      <c r="P160" s="41">
        <f t="shared" ref="P160:Y160" si="112">P157-SUM(P158:P159)</f>
        <v>0.59499999999999997</v>
      </c>
      <c r="Q160" s="41">
        <f t="shared" si="112"/>
        <v>0.495</v>
      </c>
      <c r="R160" s="41">
        <f t="shared" si="112"/>
        <v>0.29500000000000004</v>
      </c>
      <c r="S160" s="41">
        <f t="shared" si="112"/>
        <v>0.19499999999999995</v>
      </c>
      <c r="T160" s="41">
        <f t="shared" si="112"/>
        <v>9.4999999999999973E-2</v>
      </c>
      <c r="U160" s="41">
        <f t="shared" si="112"/>
        <v>9.4999999999999973E-2</v>
      </c>
      <c r="V160" s="41">
        <f t="shared" si="112"/>
        <v>9.4999999999999973E-2</v>
      </c>
      <c r="W160" s="41">
        <f t="shared" si="112"/>
        <v>0.29500000000000004</v>
      </c>
      <c r="X160" s="41">
        <f t="shared" si="112"/>
        <v>0.39500000000000002</v>
      </c>
      <c r="Y160" s="41">
        <f t="shared" si="112"/>
        <v>0.59499999999999997</v>
      </c>
    </row>
    <row r="161" spans="4:25" ht="17.25" customHeight="1" x14ac:dyDescent="0.25">
      <c r="D161" s="62" t="s">
        <v>215</v>
      </c>
      <c r="E161" s="62" t="s">
        <v>216</v>
      </c>
      <c r="F161" s="63" t="s">
        <v>150</v>
      </c>
      <c r="G161" s="64" t="s">
        <v>120</v>
      </c>
      <c r="H161" s="62">
        <v>210</v>
      </c>
      <c r="I161" s="65" t="s">
        <v>151</v>
      </c>
      <c r="J161" s="65" t="s">
        <v>34</v>
      </c>
      <c r="K161" s="27">
        <f t="shared" si="92"/>
        <v>0.35726453153800297</v>
      </c>
      <c r="L161" s="66" t="s">
        <v>28</v>
      </c>
      <c r="M161" s="67" t="s">
        <v>28</v>
      </c>
      <c r="N161" s="42">
        <f>1-N172</f>
        <v>0.66327493043659658</v>
      </c>
      <c r="O161" s="43">
        <f t="shared" ref="O161:Y161" si="113">1-O172</f>
        <v>0.44665301626090237</v>
      </c>
      <c r="P161" s="43">
        <f t="shared" si="113"/>
        <v>0.3725832301195291</v>
      </c>
      <c r="Q161" s="43">
        <f t="shared" si="113"/>
        <v>0.25498271995554511</v>
      </c>
      <c r="R161" s="43">
        <f t="shared" si="113"/>
        <v>0.31231828685227669</v>
      </c>
      <c r="S161" s="43">
        <f t="shared" si="113"/>
        <v>0.50261156527351636</v>
      </c>
      <c r="T161" s="43">
        <f t="shared" si="113"/>
        <v>0.51742256738739978</v>
      </c>
      <c r="U161" s="43">
        <f t="shared" si="113"/>
        <v>0.15280826283044735</v>
      </c>
      <c r="V161" s="43">
        <f t="shared" si="113"/>
        <v>0.22593362276589912</v>
      </c>
      <c r="W161" s="43">
        <f t="shared" si="113"/>
        <v>0.38591114827032458</v>
      </c>
      <c r="X161" s="43">
        <f t="shared" si="113"/>
        <v>0.23995214976913715</v>
      </c>
      <c r="Y161" s="43">
        <f t="shared" si="113"/>
        <v>0.21272287853446181</v>
      </c>
    </row>
    <row r="162" spans="4:25" ht="17.25" customHeight="1" x14ac:dyDescent="0.25">
      <c r="D162" s="82" t="s">
        <v>215</v>
      </c>
      <c r="E162" s="82" t="s">
        <v>216</v>
      </c>
      <c r="F162" s="83" t="s">
        <v>150</v>
      </c>
      <c r="G162" s="84" t="s">
        <v>120</v>
      </c>
      <c r="H162" s="82">
        <v>210</v>
      </c>
      <c r="I162" s="85" t="s">
        <v>151</v>
      </c>
      <c r="J162" s="85" t="s">
        <v>35</v>
      </c>
      <c r="K162" s="36">
        <f t="shared" si="92"/>
        <v>0.35726453153800297</v>
      </c>
      <c r="L162" s="85" t="s">
        <v>54</v>
      </c>
      <c r="M162" s="37">
        <v>2.5</v>
      </c>
      <c r="N162" s="40">
        <f>N161</f>
        <v>0.66327493043659658</v>
      </c>
      <c r="O162" s="41">
        <f t="shared" ref="O162:Y162" si="114">O161</f>
        <v>0.44665301626090237</v>
      </c>
      <c r="P162" s="41">
        <f t="shared" si="114"/>
        <v>0.3725832301195291</v>
      </c>
      <c r="Q162" s="41">
        <f t="shared" si="114"/>
        <v>0.25498271995554511</v>
      </c>
      <c r="R162" s="41">
        <f t="shared" si="114"/>
        <v>0.31231828685227669</v>
      </c>
      <c r="S162" s="41">
        <f t="shared" si="114"/>
        <v>0.50261156527351636</v>
      </c>
      <c r="T162" s="41">
        <f t="shared" si="114"/>
        <v>0.51742256738739978</v>
      </c>
      <c r="U162" s="41">
        <f t="shared" si="114"/>
        <v>0.15280826283044735</v>
      </c>
      <c r="V162" s="41">
        <f t="shared" si="114"/>
        <v>0.22593362276589912</v>
      </c>
      <c r="W162" s="41">
        <f t="shared" si="114"/>
        <v>0.38591114827032458</v>
      </c>
      <c r="X162" s="41">
        <f t="shared" si="114"/>
        <v>0.23995214976913715</v>
      </c>
      <c r="Y162" s="41">
        <f t="shared" si="114"/>
        <v>0.21272287853446181</v>
      </c>
    </row>
    <row r="163" spans="4:25" ht="17.25" customHeight="1" x14ac:dyDescent="0.25">
      <c r="D163" s="82" t="s">
        <v>215</v>
      </c>
      <c r="E163" s="82" t="s">
        <v>216</v>
      </c>
      <c r="F163" s="83" t="s">
        <v>150</v>
      </c>
      <c r="G163" s="84" t="s">
        <v>120</v>
      </c>
      <c r="H163" s="82">
        <v>210</v>
      </c>
      <c r="I163" s="85" t="s">
        <v>151</v>
      </c>
      <c r="J163" s="85" t="s">
        <v>35</v>
      </c>
      <c r="K163" s="36">
        <f t="shared" si="92"/>
        <v>0.2080978648713363</v>
      </c>
      <c r="L163" s="35" t="s">
        <v>135</v>
      </c>
      <c r="M163" s="37">
        <v>0.9</v>
      </c>
      <c r="N163" s="87">
        <f>N161-N164</f>
        <v>0.13327493043659655</v>
      </c>
      <c r="O163" s="88">
        <f t="shared" ref="O163:Y163" si="115">O161-O164</f>
        <v>0.13665301626090237</v>
      </c>
      <c r="P163" s="88">
        <f t="shared" si="115"/>
        <v>0.1525832301195291</v>
      </c>
      <c r="Q163" s="88">
        <f t="shared" si="115"/>
        <v>0.12498271995554511</v>
      </c>
      <c r="R163" s="88">
        <f t="shared" si="115"/>
        <v>0.2223182868522767</v>
      </c>
      <c r="S163" s="88">
        <f t="shared" si="115"/>
        <v>0.40261156527351638</v>
      </c>
      <c r="T163" s="88">
        <f t="shared" si="115"/>
        <v>0.46742256738739979</v>
      </c>
      <c r="U163" s="88">
        <f t="shared" si="115"/>
        <v>0.14280826283044734</v>
      </c>
      <c r="V163" s="88">
        <f t="shared" si="115"/>
        <v>0.20593362276589913</v>
      </c>
      <c r="W163" s="88">
        <f t="shared" si="115"/>
        <v>0.27591114827032459</v>
      </c>
      <c r="X163" s="88">
        <f t="shared" si="115"/>
        <v>0.14995214976913715</v>
      </c>
      <c r="Y163" s="88">
        <f t="shared" si="115"/>
        <v>8.2722878534461808E-2</v>
      </c>
    </row>
    <row r="164" spans="4:25" ht="17.25" customHeight="1" x14ac:dyDescent="0.25">
      <c r="D164" s="82" t="s">
        <v>215</v>
      </c>
      <c r="E164" s="82" t="s">
        <v>216</v>
      </c>
      <c r="F164" s="83" t="s">
        <v>150</v>
      </c>
      <c r="G164" s="84" t="s">
        <v>120</v>
      </c>
      <c r="H164" s="82">
        <v>210</v>
      </c>
      <c r="I164" s="85" t="s">
        <v>151</v>
      </c>
      <c r="J164" s="85" t="s">
        <v>35</v>
      </c>
      <c r="K164" s="36">
        <f t="shared" si="92"/>
        <v>0.1491666666666667</v>
      </c>
      <c r="L164" s="35" t="s">
        <v>136</v>
      </c>
      <c r="M164" s="37">
        <v>0.11</v>
      </c>
      <c r="N164" s="87">
        <f t="shared" ref="N164:Y164" si="116">ROUND(N43/N40*N161,2)</f>
        <v>0.53</v>
      </c>
      <c r="O164" s="88">
        <f t="shared" si="116"/>
        <v>0.31</v>
      </c>
      <c r="P164" s="88">
        <f t="shared" si="116"/>
        <v>0.22</v>
      </c>
      <c r="Q164" s="88">
        <f t="shared" si="116"/>
        <v>0.13</v>
      </c>
      <c r="R164" s="88">
        <f t="shared" si="116"/>
        <v>0.09</v>
      </c>
      <c r="S164" s="88">
        <f t="shared" si="116"/>
        <v>0.1</v>
      </c>
      <c r="T164" s="88">
        <f t="shared" si="116"/>
        <v>0.05</v>
      </c>
      <c r="U164" s="88">
        <f t="shared" si="116"/>
        <v>0.01</v>
      </c>
      <c r="V164" s="88">
        <f t="shared" si="116"/>
        <v>0.02</v>
      </c>
      <c r="W164" s="88">
        <f t="shared" si="116"/>
        <v>0.11</v>
      </c>
      <c r="X164" s="88">
        <f t="shared" si="116"/>
        <v>0.09</v>
      </c>
      <c r="Y164" s="88">
        <f t="shared" si="116"/>
        <v>0.13</v>
      </c>
    </row>
    <row r="165" spans="4:25" ht="17.25" customHeight="1" x14ac:dyDescent="0.25">
      <c r="D165" s="23" t="s">
        <v>215</v>
      </c>
      <c r="E165" s="23" t="s">
        <v>216</v>
      </c>
      <c r="F165" s="24" t="s">
        <v>150</v>
      </c>
      <c r="G165" s="25" t="s">
        <v>120</v>
      </c>
      <c r="H165" s="23">
        <v>210</v>
      </c>
      <c r="I165" s="26" t="s">
        <v>152</v>
      </c>
      <c r="J165" s="26" t="s">
        <v>34</v>
      </c>
      <c r="K165" s="27">
        <f t="shared" si="92"/>
        <v>0.35726453153800297</v>
      </c>
      <c r="L165" s="28" t="s">
        <v>28</v>
      </c>
      <c r="M165" s="29" t="s">
        <v>28</v>
      </c>
      <c r="N165" s="42">
        <f>1-N172</f>
        <v>0.66327493043659658</v>
      </c>
      <c r="O165" s="43">
        <f t="shared" ref="O165:Y165" si="117">1-O172</f>
        <v>0.44665301626090237</v>
      </c>
      <c r="P165" s="43">
        <f t="shared" si="117"/>
        <v>0.3725832301195291</v>
      </c>
      <c r="Q165" s="43">
        <f t="shared" si="117"/>
        <v>0.25498271995554511</v>
      </c>
      <c r="R165" s="43">
        <f t="shared" si="117"/>
        <v>0.31231828685227669</v>
      </c>
      <c r="S165" s="43">
        <f t="shared" si="117"/>
        <v>0.50261156527351636</v>
      </c>
      <c r="T165" s="43">
        <f t="shared" si="117"/>
        <v>0.51742256738739978</v>
      </c>
      <c r="U165" s="43">
        <f t="shared" si="117"/>
        <v>0.15280826283044735</v>
      </c>
      <c r="V165" s="43">
        <f t="shared" si="117"/>
        <v>0.22593362276589912</v>
      </c>
      <c r="W165" s="43">
        <f t="shared" si="117"/>
        <v>0.38591114827032458</v>
      </c>
      <c r="X165" s="43">
        <f t="shared" si="117"/>
        <v>0.23995214976913715</v>
      </c>
      <c r="Y165" s="43">
        <f t="shared" si="117"/>
        <v>0.21272287853446181</v>
      </c>
    </row>
    <row r="166" spans="4:25" ht="17.25" customHeight="1" x14ac:dyDescent="0.25">
      <c r="D166" s="32" t="s">
        <v>215</v>
      </c>
      <c r="E166" s="32" t="s">
        <v>216</v>
      </c>
      <c r="F166" s="33" t="s">
        <v>150</v>
      </c>
      <c r="G166" s="34" t="s">
        <v>120</v>
      </c>
      <c r="H166" s="32">
        <v>210</v>
      </c>
      <c r="I166" s="35" t="s">
        <v>152</v>
      </c>
      <c r="J166" s="35" t="s">
        <v>35</v>
      </c>
      <c r="K166" s="36">
        <f t="shared" si="92"/>
        <v>0.19000000000000003</v>
      </c>
      <c r="L166" s="91" t="s">
        <v>140</v>
      </c>
      <c r="M166" s="92">
        <v>540</v>
      </c>
      <c r="N166" s="128">
        <f t="shared" ref="N166:Y166" si="118">ROUND(N165*53%,2)</f>
        <v>0.35</v>
      </c>
      <c r="O166" s="129">
        <f t="shared" si="118"/>
        <v>0.24</v>
      </c>
      <c r="P166" s="129">
        <f t="shared" si="118"/>
        <v>0.2</v>
      </c>
      <c r="Q166" s="129">
        <f t="shared" si="118"/>
        <v>0.14000000000000001</v>
      </c>
      <c r="R166" s="129">
        <f t="shared" si="118"/>
        <v>0.17</v>
      </c>
      <c r="S166" s="129">
        <f t="shared" si="118"/>
        <v>0.27</v>
      </c>
      <c r="T166" s="129">
        <f t="shared" si="118"/>
        <v>0.27</v>
      </c>
      <c r="U166" s="129">
        <f t="shared" si="118"/>
        <v>0.08</v>
      </c>
      <c r="V166" s="129">
        <f t="shared" si="118"/>
        <v>0.12</v>
      </c>
      <c r="W166" s="129">
        <f t="shared" si="118"/>
        <v>0.2</v>
      </c>
      <c r="X166" s="129">
        <f t="shared" si="118"/>
        <v>0.13</v>
      </c>
      <c r="Y166" s="129">
        <f t="shared" si="118"/>
        <v>0.11</v>
      </c>
    </row>
    <row r="167" spans="4:25" ht="17.25" customHeight="1" x14ac:dyDescent="0.25">
      <c r="D167" s="32" t="s">
        <v>215</v>
      </c>
      <c r="E167" s="32" t="s">
        <v>216</v>
      </c>
      <c r="F167" s="33" t="s">
        <v>150</v>
      </c>
      <c r="G167" s="34" t="s">
        <v>120</v>
      </c>
      <c r="H167" s="32">
        <v>210</v>
      </c>
      <c r="I167" s="35" t="s">
        <v>152</v>
      </c>
      <c r="J167" s="35" t="s">
        <v>35</v>
      </c>
      <c r="K167" s="36">
        <f t="shared" si="92"/>
        <v>0.11416666666666669</v>
      </c>
      <c r="L167" s="91" t="s">
        <v>141</v>
      </c>
      <c r="M167" s="92">
        <v>402</v>
      </c>
      <c r="N167" s="128">
        <f t="shared" ref="N167:Y167" si="119">ROUND(N165*32%,2)</f>
        <v>0.21</v>
      </c>
      <c r="O167" s="129">
        <f t="shared" si="119"/>
        <v>0.14000000000000001</v>
      </c>
      <c r="P167" s="129">
        <f t="shared" si="119"/>
        <v>0.12</v>
      </c>
      <c r="Q167" s="129">
        <f t="shared" si="119"/>
        <v>0.08</v>
      </c>
      <c r="R167" s="129">
        <f t="shared" si="119"/>
        <v>0.1</v>
      </c>
      <c r="S167" s="129">
        <f t="shared" si="119"/>
        <v>0.16</v>
      </c>
      <c r="T167" s="129">
        <f t="shared" si="119"/>
        <v>0.17</v>
      </c>
      <c r="U167" s="129">
        <f t="shared" si="119"/>
        <v>0.05</v>
      </c>
      <c r="V167" s="129">
        <f t="shared" si="119"/>
        <v>7.0000000000000007E-2</v>
      </c>
      <c r="W167" s="129">
        <f t="shared" si="119"/>
        <v>0.12</v>
      </c>
      <c r="X167" s="129">
        <f t="shared" si="119"/>
        <v>0.08</v>
      </c>
      <c r="Y167" s="129">
        <f t="shared" si="119"/>
        <v>7.0000000000000007E-2</v>
      </c>
    </row>
    <row r="168" spans="4:25" ht="17.25" customHeight="1" x14ac:dyDescent="0.25">
      <c r="D168" s="32" t="s">
        <v>215</v>
      </c>
      <c r="E168" s="32" t="s">
        <v>216</v>
      </c>
      <c r="F168" s="33" t="s">
        <v>150</v>
      </c>
      <c r="G168" s="34" t="s">
        <v>120</v>
      </c>
      <c r="H168" s="32">
        <v>210</v>
      </c>
      <c r="I168" s="35" t="s">
        <v>152</v>
      </c>
      <c r="J168" s="35" t="s">
        <v>35</v>
      </c>
      <c r="K168" s="36">
        <f t="shared" si="92"/>
        <v>5.309786487133631E-2</v>
      </c>
      <c r="L168" s="91" t="s">
        <v>142</v>
      </c>
      <c r="M168" s="92">
        <v>301</v>
      </c>
      <c r="N168" s="128">
        <f>N165-SUM(N166:N167)</f>
        <v>0.10327493043659663</v>
      </c>
      <c r="O168" s="129">
        <f t="shared" ref="O168:Y168" si="120">O165-SUM(O166:O167)</f>
        <v>6.6653016260902365E-2</v>
      </c>
      <c r="P168" s="129">
        <f t="shared" si="120"/>
        <v>5.258323011952909E-2</v>
      </c>
      <c r="Q168" s="129">
        <f t="shared" si="120"/>
        <v>3.4982719955545083E-2</v>
      </c>
      <c r="R168" s="129">
        <f t="shared" si="120"/>
        <v>4.2318286852276676E-2</v>
      </c>
      <c r="S168" s="129">
        <f t="shared" si="120"/>
        <v>7.261156527351631E-2</v>
      </c>
      <c r="T168" s="129">
        <f t="shared" si="120"/>
        <v>7.7422567387399721E-2</v>
      </c>
      <c r="U168" s="129">
        <f t="shared" si="120"/>
        <v>2.2808262830447346E-2</v>
      </c>
      <c r="V168" s="129">
        <f t="shared" si="120"/>
        <v>3.593362276589912E-2</v>
      </c>
      <c r="W168" s="129">
        <f t="shared" si="120"/>
        <v>6.5911148270324571E-2</v>
      </c>
      <c r="X168" s="129">
        <f t="shared" si="120"/>
        <v>2.9952149769137126E-2</v>
      </c>
      <c r="Y168" s="129">
        <f t="shared" si="120"/>
        <v>3.2722878534461819E-2</v>
      </c>
    </row>
    <row r="169" spans="4:25" ht="17.25" customHeight="1" x14ac:dyDescent="0.25">
      <c r="D169" s="32" t="s">
        <v>215</v>
      </c>
      <c r="E169" s="32" t="s">
        <v>216</v>
      </c>
      <c r="F169" s="33" t="s">
        <v>150</v>
      </c>
      <c r="G169" s="34" t="s">
        <v>120</v>
      </c>
      <c r="H169" s="32">
        <v>210</v>
      </c>
      <c r="I169" s="35" t="s">
        <v>152</v>
      </c>
      <c r="J169" s="35" t="s">
        <v>35</v>
      </c>
      <c r="K169" s="36">
        <f t="shared" si="92"/>
        <v>0</v>
      </c>
      <c r="L169" s="35" t="s">
        <v>143</v>
      </c>
      <c r="M169" s="37">
        <v>591</v>
      </c>
      <c r="N169" s="130">
        <v>0</v>
      </c>
      <c r="O169" s="131">
        <v>0</v>
      </c>
      <c r="P169" s="131">
        <v>0</v>
      </c>
      <c r="Q169" s="131">
        <v>0</v>
      </c>
      <c r="R169" s="131">
        <v>0</v>
      </c>
      <c r="S169" s="131">
        <v>0</v>
      </c>
      <c r="T169" s="131">
        <v>0</v>
      </c>
      <c r="U169" s="131">
        <v>0</v>
      </c>
      <c r="V169" s="131">
        <v>0</v>
      </c>
      <c r="W169" s="131">
        <v>0</v>
      </c>
      <c r="X169" s="131">
        <v>0</v>
      </c>
      <c r="Y169" s="131">
        <v>0</v>
      </c>
    </row>
    <row r="170" spans="4:25" ht="17.25" customHeight="1" x14ac:dyDescent="0.25">
      <c r="D170" s="32" t="s">
        <v>215</v>
      </c>
      <c r="E170" s="32" t="s">
        <v>216</v>
      </c>
      <c r="F170" s="33" t="s">
        <v>150</v>
      </c>
      <c r="G170" s="34" t="s">
        <v>120</v>
      </c>
      <c r="H170" s="32">
        <v>210</v>
      </c>
      <c r="I170" s="35" t="s">
        <v>152</v>
      </c>
      <c r="J170" s="35" t="s">
        <v>35</v>
      </c>
      <c r="K170" s="36">
        <f t="shared" si="92"/>
        <v>0</v>
      </c>
      <c r="L170" s="35" t="s">
        <v>144</v>
      </c>
      <c r="M170" s="37">
        <v>469</v>
      </c>
      <c r="N170" s="130">
        <v>0</v>
      </c>
      <c r="O170" s="131">
        <v>0</v>
      </c>
      <c r="P170" s="131">
        <v>0</v>
      </c>
      <c r="Q170" s="131">
        <v>0</v>
      </c>
      <c r="R170" s="131">
        <v>0</v>
      </c>
      <c r="S170" s="131">
        <v>0</v>
      </c>
      <c r="T170" s="131">
        <v>0</v>
      </c>
      <c r="U170" s="131">
        <v>0</v>
      </c>
      <c r="V170" s="131">
        <v>0</v>
      </c>
      <c r="W170" s="131">
        <v>0</v>
      </c>
      <c r="X170" s="131">
        <v>0</v>
      </c>
      <c r="Y170" s="131">
        <v>0</v>
      </c>
    </row>
    <row r="171" spans="4:25" ht="17.25" customHeight="1" x14ac:dyDescent="0.25">
      <c r="D171" s="32" t="s">
        <v>215</v>
      </c>
      <c r="E171" s="32" t="s">
        <v>216</v>
      </c>
      <c r="F171" s="33" t="s">
        <v>150</v>
      </c>
      <c r="G171" s="34" t="s">
        <v>120</v>
      </c>
      <c r="H171" s="32">
        <v>210</v>
      </c>
      <c r="I171" s="35" t="s">
        <v>152</v>
      </c>
      <c r="J171" s="35" t="s">
        <v>35</v>
      </c>
      <c r="K171" s="36">
        <f t="shared" si="92"/>
        <v>0</v>
      </c>
      <c r="L171" s="35" t="s">
        <v>145</v>
      </c>
      <c r="M171" s="37">
        <v>409</v>
      </c>
      <c r="N171" s="130">
        <v>0</v>
      </c>
      <c r="O171" s="131">
        <v>0</v>
      </c>
      <c r="P171" s="131">
        <v>0</v>
      </c>
      <c r="Q171" s="131">
        <v>0</v>
      </c>
      <c r="R171" s="131">
        <v>0</v>
      </c>
      <c r="S171" s="131">
        <v>0</v>
      </c>
      <c r="T171" s="131">
        <v>0</v>
      </c>
      <c r="U171" s="131">
        <v>0</v>
      </c>
      <c r="V171" s="131">
        <v>0</v>
      </c>
      <c r="W171" s="131">
        <v>0</v>
      </c>
      <c r="X171" s="131">
        <v>0</v>
      </c>
      <c r="Y171" s="131">
        <v>0</v>
      </c>
    </row>
    <row r="172" spans="4:25" ht="17.25" customHeight="1" x14ac:dyDescent="0.25">
      <c r="D172" s="23" t="s">
        <v>215</v>
      </c>
      <c r="E172" s="23" t="s">
        <v>216</v>
      </c>
      <c r="F172" s="24" t="s">
        <v>150</v>
      </c>
      <c r="G172" s="25" t="s">
        <v>120</v>
      </c>
      <c r="H172" s="23">
        <v>210</v>
      </c>
      <c r="I172" s="26" t="s">
        <v>153</v>
      </c>
      <c r="J172" s="26" t="s">
        <v>34</v>
      </c>
      <c r="K172" s="27">
        <f t="shared" si="92"/>
        <v>0.64273546846199714</v>
      </c>
      <c r="L172" s="28" t="s">
        <v>28</v>
      </c>
      <c r="M172" s="29" t="s">
        <v>28</v>
      </c>
      <c r="N172" s="30">
        <v>0.33672506956340337</v>
      </c>
      <c r="O172" s="31">
        <v>0.55334698373909763</v>
      </c>
      <c r="P172" s="31">
        <v>0.6274167698804709</v>
      </c>
      <c r="Q172" s="31">
        <v>0.74501728004445489</v>
      </c>
      <c r="R172" s="31">
        <v>0.68768171314772331</v>
      </c>
      <c r="S172" s="31">
        <v>0.4973884347264837</v>
      </c>
      <c r="T172" s="31">
        <v>0.48257743261260022</v>
      </c>
      <c r="U172" s="31">
        <v>0.84719173716955265</v>
      </c>
      <c r="V172" s="31">
        <v>0.77406637723410088</v>
      </c>
      <c r="W172" s="31">
        <v>0.61408885172967542</v>
      </c>
      <c r="X172" s="31">
        <v>0.76004785023086285</v>
      </c>
      <c r="Y172" s="31">
        <v>0.78727712146553819</v>
      </c>
    </row>
    <row r="173" spans="4:25" ht="17.25" customHeight="1" x14ac:dyDescent="0.25">
      <c r="D173" s="32" t="s">
        <v>215</v>
      </c>
      <c r="E173" s="32" t="s">
        <v>216</v>
      </c>
      <c r="F173" s="33" t="s">
        <v>150</v>
      </c>
      <c r="G173" s="34" t="s">
        <v>120</v>
      </c>
      <c r="H173" s="32">
        <v>210</v>
      </c>
      <c r="I173" s="35" t="s">
        <v>153</v>
      </c>
      <c r="J173" s="35" t="s">
        <v>35</v>
      </c>
      <c r="K173" s="36">
        <f t="shared" si="92"/>
        <v>0.64273546846199714</v>
      </c>
      <c r="L173" s="35" t="s">
        <v>54</v>
      </c>
      <c r="M173" s="37">
        <v>2.5</v>
      </c>
      <c r="N173" s="40">
        <f>N172</f>
        <v>0.33672506956340337</v>
      </c>
      <c r="O173" s="41">
        <f t="shared" ref="O173:Y173" si="121">O172</f>
        <v>0.55334698373909763</v>
      </c>
      <c r="P173" s="41">
        <f t="shared" si="121"/>
        <v>0.6274167698804709</v>
      </c>
      <c r="Q173" s="41">
        <f t="shared" si="121"/>
        <v>0.74501728004445489</v>
      </c>
      <c r="R173" s="41">
        <f t="shared" si="121"/>
        <v>0.68768171314772331</v>
      </c>
      <c r="S173" s="41">
        <f t="shared" si="121"/>
        <v>0.4973884347264837</v>
      </c>
      <c r="T173" s="41">
        <f t="shared" si="121"/>
        <v>0.48257743261260022</v>
      </c>
      <c r="U173" s="41">
        <f t="shared" si="121"/>
        <v>0.84719173716955265</v>
      </c>
      <c r="V173" s="41">
        <f t="shared" si="121"/>
        <v>0.77406637723410088</v>
      </c>
      <c r="W173" s="41">
        <f t="shared" si="121"/>
        <v>0.61408885172967542</v>
      </c>
      <c r="X173" s="41">
        <f t="shared" si="121"/>
        <v>0.76004785023086285</v>
      </c>
      <c r="Y173" s="41">
        <f t="shared" si="121"/>
        <v>0.78727712146553819</v>
      </c>
    </row>
    <row r="174" spans="4:25" ht="17.25" customHeight="1" x14ac:dyDescent="0.25">
      <c r="D174" s="32" t="s">
        <v>215</v>
      </c>
      <c r="E174" s="32" t="s">
        <v>216</v>
      </c>
      <c r="F174" s="33" t="s">
        <v>150</v>
      </c>
      <c r="G174" s="34" t="s">
        <v>120</v>
      </c>
      <c r="H174" s="32">
        <v>210</v>
      </c>
      <c r="I174" s="35" t="s">
        <v>153</v>
      </c>
      <c r="J174" s="35" t="s">
        <v>35</v>
      </c>
      <c r="K174" s="36">
        <f t="shared" si="92"/>
        <v>0.40606880179533028</v>
      </c>
      <c r="L174" s="35" t="s">
        <v>135</v>
      </c>
      <c r="M174" s="37">
        <v>0.9</v>
      </c>
      <c r="N174" s="87">
        <f>N172-N175</f>
        <v>6.672506956340335E-2</v>
      </c>
      <c r="O174" s="88">
        <f t="shared" ref="O174:Y174" si="122">O172-O175</f>
        <v>0.17334698373909763</v>
      </c>
      <c r="P174" s="88">
        <f t="shared" si="122"/>
        <v>0.25741676988047091</v>
      </c>
      <c r="Q174" s="88">
        <f t="shared" si="122"/>
        <v>0.37501728004445489</v>
      </c>
      <c r="R174" s="88">
        <f t="shared" si="122"/>
        <v>0.48768171314772329</v>
      </c>
      <c r="S174" s="88">
        <f t="shared" si="122"/>
        <v>0.39738843472648366</v>
      </c>
      <c r="T174" s="88">
        <f t="shared" si="122"/>
        <v>0.43257743261260023</v>
      </c>
      <c r="U174" s="88">
        <f t="shared" si="122"/>
        <v>0.76719173716955269</v>
      </c>
      <c r="V174" s="88">
        <f t="shared" si="122"/>
        <v>0.70406637723410093</v>
      </c>
      <c r="W174" s="88">
        <f t="shared" si="122"/>
        <v>0.43408885172967543</v>
      </c>
      <c r="X174" s="88">
        <f t="shared" si="122"/>
        <v>0.46004785023086286</v>
      </c>
      <c r="Y174" s="88">
        <f t="shared" si="122"/>
        <v>0.31727712146553821</v>
      </c>
    </row>
    <row r="175" spans="4:25" ht="17.25" customHeight="1" x14ac:dyDescent="0.25">
      <c r="D175" s="32" t="s">
        <v>215</v>
      </c>
      <c r="E175" s="32" t="s">
        <v>216</v>
      </c>
      <c r="F175" s="33" t="s">
        <v>150</v>
      </c>
      <c r="G175" s="34" t="s">
        <v>120</v>
      </c>
      <c r="H175" s="32">
        <v>210</v>
      </c>
      <c r="I175" s="35" t="s">
        <v>153</v>
      </c>
      <c r="J175" s="35" t="s">
        <v>35</v>
      </c>
      <c r="K175" s="36">
        <f t="shared" si="92"/>
        <v>0.23666666666666666</v>
      </c>
      <c r="L175" s="35" t="s">
        <v>136</v>
      </c>
      <c r="M175" s="37">
        <v>0.11</v>
      </c>
      <c r="N175" s="87">
        <f t="shared" ref="N175:Y175" si="123">ROUND(N43/N40*N172,2)</f>
        <v>0.27</v>
      </c>
      <c r="O175" s="88">
        <f t="shared" si="123"/>
        <v>0.38</v>
      </c>
      <c r="P175" s="88">
        <f t="shared" si="123"/>
        <v>0.37</v>
      </c>
      <c r="Q175" s="88">
        <f t="shared" si="123"/>
        <v>0.37</v>
      </c>
      <c r="R175" s="88">
        <f t="shared" si="123"/>
        <v>0.2</v>
      </c>
      <c r="S175" s="88">
        <f t="shared" si="123"/>
        <v>0.1</v>
      </c>
      <c r="T175" s="88">
        <f t="shared" si="123"/>
        <v>0.05</v>
      </c>
      <c r="U175" s="88">
        <f t="shared" si="123"/>
        <v>0.08</v>
      </c>
      <c r="V175" s="88">
        <f t="shared" si="123"/>
        <v>7.0000000000000007E-2</v>
      </c>
      <c r="W175" s="88">
        <f t="shared" si="123"/>
        <v>0.18</v>
      </c>
      <c r="X175" s="88">
        <f t="shared" si="123"/>
        <v>0.3</v>
      </c>
      <c r="Y175" s="88">
        <f t="shared" si="123"/>
        <v>0.47</v>
      </c>
    </row>
    <row r="176" spans="4:25" ht="17.25" customHeight="1" x14ac:dyDescent="0.25">
      <c r="D176" s="32" t="s">
        <v>215</v>
      </c>
      <c r="E176" s="32" t="s">
        <v>216</v>
      </c>
      <c r="F176" s="33" t="s">
        <v>150</v>
      </c>
      <c r="G176" s="34" t="s">
        <v>120</v>
      </c>
      <c r="H176" s="32">
        <v>210</v>
      </c>
      <c r="I176" s="35" t="s">
        <v>153</v>
      </c>
      <c r="J176" s="35" t="s">
        <v>35</v>
      </c>
      <c r="K176" s="36">
        <f t="shared" si="92"/>
        <v>0.34</v>
      </c>
      <c r="L176" s="91" t="s">
        <v>140</v>
      </c>
      <c r="M176" s="92">
        <v>540</v>
      </c>
      <c r="N176" s="128">
        <f t="shared" ref="N176:Y176" si="124">ROUND(N172*53%,2)</f>
        <v>0.18</v>
      </c>
      <c r="O176" s="129">
        <f t="shared" si="124"/>
        <v>0.28999999999999998</v>
      </c>
      <c r="P176" s="129">
        <f t="shared" si="124"/>
        <v>0.33</v>
      </c>
      <c r="Q176" s="129">
        <f t="shared" si="124"/>
        <v>0.39</v>
      </c>
      <c r="R176" s="129">
        <f t="shared" si="124"/>
        <v>0.36</v>
      </c>
      <c r="S176" s="129">
        <f t="shared" si="124"/>
        <v>0.26</v>
      </c>
      <c r="T176" s="129">
        <f t="shared" si="124"/>
        <v>0.26</v>
      </c>
      <c r="U176" s="129">
        <f t="shared" si="124"/>
        <v>0.45</v>
      </c>
      <c r="V176" s="129">
        <f t="shared" si="124"/>
        <v>0.41</v>
      </c>
      <c r="W176" s="129">
        <f t="shared" si="124"/>
        <v>0.33</v>
      </c>
      <c r="X176" s="129">
        <f t="shared" si="124"/>
        <v>0.4</v>
      </c>
      <c r="Y176" s="129">
        <f t="shared" si="124"/>
        <v>0.42</v>
      </c>
    </row>
    <row r="177" spans="4:25" ht="17.25" customHeight="1" x14ac:dyDescent="0.25">
      <c r="D177" s="32" t="s">
        <v>215</v>
      </c>
      <c r="E177" s="32" t="s">
        <v>216</v>
      </c>
      <c r="F177" s="33" t="s">
        <v>150</v>
      </c>
      <c r="G177" s="34" t="s">
        <v>120</v>
      </c>
      <c r="H177" s="32">
        <v>210</v>
      </c>
      <c r="I177" s="35" t="s">
        <v>153</v>
      </c>
      <c r="J177" s="35" t="s">
        <v>35</v>
      </c>
      <c r="K177" s="36">
        <f t="shared" si="92"/>
        <v>0.20583333333333331</v>
      </c>
      <c r="L177" s="91" t="s">
        <v>141</v>
      </c>
      <c r="M177" s="92">
        <v>402</v>
      </c>
      <c r="N177" s="128">
        <f t="shared" ref="N177:Y177" si="125">ROUND(N172*32%,2)</f>
        <v>0.11</v>
      </c>
      <c r="O177" s="129">
        <f t="shared" si="125"/>
        <v>0.18</v>
      </c>
      <c r="P177" s="129">
        <f t="shared" si="125"/>
        <v>0.2</v>
      </c>
      <c r="Q177" s="129">
        <f t="shared" si="125"/>
        <v>0.24</v>
      </c>
      <c r="R177" s="129">
        <f t="shared" si="125"/>
        <v>0.22</v>
      </c>
      <c r="S177" s="129">
        <f t="shared" si="125"/>
        <v>0.16</v>
      </c>
      <c r="T177" s="129">
        <f t="shared" si="125"/>
        <v>0.15</v>
      </c>
      <c r="U177" s="129">
        <f t="shared" si="125"/>
        <v>0.27</v>
      </c>
      <c r="V177" s="129">
        <f t="shared" si="125"/>
        <v>0.25</v>
      </c>
      <c r="W177" s="129">
        <f t="shared" si="125"/>
        <v>0.2</v>
      </c>
      <c r="X177" s="129">
        <f t="shared" si="125"/>
        <v>0.24</v>
      </c>
      <c r="Y177" s="129">
        <f t="shared" si="125"/>
        <v>0.25</v>
      </c>
    </row>
    <row r="178" spans="4:25" ht="17.25" customHeight="1" x14ac:dyDescent="0.25">
      <c r="D178" s="32" t="s">
        <v>215</v>
      </c>
      <c r="E178" s="32" t="s">
        <v>216</v>
      </c>
      <c r="F178" s="33" t="s">
        <v>150</v>
      </c>
      <c r="G178" s="34" t="s">
        <v>120</v>
      </c>
      <c r="H178" s="32">
        <v>210</v>
      </c>
      <c r="I178" s="35" t="s">
        <v>153</v>
      </c>
      <c r="J178" s="35" t="s">
        <v>35</v>
      </c>
      <c r="K178" s="36">
        <f t="shared" si="92"/>
        <v>9.6902135128663677E-2</v>
      </c>
      <c r="L178" s="91" t="s">
        <v>142</v>
      </c>
      <c r="M178" s="92">
        <v>301</v>
      </c>
      <c r="N178" s="128">
        <f>N172-SUM(N176:N177)</f>
        <v>4.6725069563403387E-2</v>
      </c>
      <c r="O178" s="129">
        <f t="shared" ref="O178:Y178" si="126">O172-SUM(O176:O177)</f>
        <v>8.3346983739097658E-2</v>
      </c>
      <c r="P178" s="129">
        <f t="shared" si="126"/>
        <v>9.7416769880470877E-2</v>
      </c>
      <c r="Q178" s="129">
        <f t="shared" si="126"/>
        <v>0.11501728004445488</v>
      </c>
      <c r="R178" s="129">
        <f t="shared" si="126"/>
        <v>0.10768171314772335</v>
      </c>
      <c r="S178" s="129">
        <f t="shared" si="126"/>
        <v>7.7388434726483657E-2</v>
      </c>
      <c r="T178" s="129">
        <f t="shared" si="126"/>
        <v>7.257743261260019E-2</v>
      </c>
      <c r="U178" s="129">
        <f t="shared" si="126"/>
        <v>0.12719173716955268</v>
      </c>
      <c r="V178" s="129">
        <f t="shared" si="126"/>
        <v>0.11406637723410096</v>
      </c>
      <c r="W178" s="129">
        <f t="shared" si="126"/>
        <v>8.4088851729675396E-2</v>
      </c>
      <c r="X178" s="129">
        <f t="shared" si="126"/>
        <v>0.12004785023086284</v>
      </c>
      <c r="Y178" s="129">
        <f t="shared" si="126"/>
        <v>0.11727712146553826</v>
      </c>
    </row>
    <row r="179" spans="4:25" ht="17.25" customHeight="1" x14ac:dyDescent="0.25">
      <c r="D179" s="32" t="s">
        <v>215</v>
      </c>
      <c r="E179" s="32" t="s">
        <v>216</v>
      </c>
      <c r="F179" s="33" t="s">
        <v>150</v>
      </c>
      <c r="G179" s="34" t="s">
        <v>120</v>
      </c>
      <c r="H179" s="32">
        <v>210</v>
      </c>
      <c r="I179" s="35" t="s">
        <v>153</v>
      </c>
      <c r="J179" s="35" t="s">
        <v>35</v>
      </c>
      <c r="K179" s="36">
        <f t="shared" si="92"/>
        <v>0</v>
      </c>
      <c r="L179" s="35" t="s">
        <v>143</v>
      </c>
      <c r="M179" s="37">
        <v>591</v>
      </c>
      <c r="N179" s="130">
        <v>0</v>
      </c>
      <c r="O179" s="131">
        <v>0</v>
      </c>
      <c r="P179" s="131">
        <v>0</v>
      </c>
      <c r="Q179" s="131">
        <v>0</v>
      </c>
      <c r="R179" s="131">
        <v>0</v>
      </c>
      <c r="S179" s="131">
        <v>0</v>
      </c>
      <c r="T179" s="131">
        <v>0</v>
      </c>
      <c r="U179" s="131">
        <v>0</v>
      </c>
      <c r="V179" s="131">
        <v>0</v>
      </c>
      <c r="W179" s="131">
        <v>0</v>
      </c>
      <c r="X179" s="131">
        <v>0</v>
      </c>
      <c r="Y179" s="131">
        <v>0</v>
      </c>
    </row>
    <row r="180" spans="4:25" ht="17.25" customHeight="1" x14ac:dyDescent="0.25">
      <c r="D180" s="32" t="s">
        <v>215</v>
      </c>
      <c r="E180" s="32" t="s">
        <v>216</v>
      </c>
      <c r="F180" s="33" t="s">
        <v>150</v>
      </c>
      <c r="G180" s="34" t="s">
        <v>120</v>
      </c>
      <c r="H180" s="32">
        <v>210</v>
      </c>
      <c r="I180" s="35" t="s">
        <v>153</v>
      </c>
      <c r="J180" s="35" t="s">
        <v>35</v>
      </c>
      <c r="K180" s="36">
        <f t="shared" si="92"/>
        <v>0</v>
      </c>
      <c r="L180" s="35" t="s">
        <v>144</v>
      </c>
      <c r="M180" s="37">
        <v>469</v>
      </c>
      <c r="N180" s="130">
        <v>0</v>
      </c>
      <c r="O180" s="131">
        <v>0</v>
      </c>
      <c r="P180" s="131">
        <v>0</v>
      </c>
      <c r="Q180" s="131">
        <v>0</v>
      </c>
      <c r="R180" s="131">
        <v>0</v>
      </c>
      <c r="S180" s="131">
        <v>0</v>
      </c>
      <c r="T180" s="131">
        <v>0</v>
      </c>
      <c r="U180" s="131">
        <v>0</v>
      </c>
      <c r="V180" s="131">
        <v>0</v>
      </c>
      <c r="W180" s="131">
        <v>0</v>
      </c>
      <c r="X180" s="131">
        <v>0</v>
      </c>
      <c r="Y180" s="131">
        <v>0</v>
      </c>
    </row>
    <row r="181" spans="4:25" ht="17.25" customHeight="1" x14ac:dyDescent="0.25">
      <c r="D181" s="32" t="s">
        <v>215</v>
      </c>
      <c r="E181" s="32" t="s">
        <v>216</v>
      </c>
      <c r="F181" s="33" t="s">
        <v>150</v>
      </c>
      <c r="G181" s="34" t="s">
        <v>120</v>
      </c>
      <c r="H181" s="32">
        <v>210</v>
      </c>
      <c r="I181" s="35" t="s">
        <v>153</v>
      </c>
      <c r="J181" s="35" t="s">
        <v>35</v>
      </c>
      <c r="K181" s="36">
        <f t="shared" si="92"/>
        <v>0</v>
      </c>
      <c r="L181" s="35" t="s">
        <v>145</v>
      </c>
      <c r="M181" s="37">
        <v>409</v>
      </c>
      <c r="N181" s="130">
        <v>0</v>
      </c>
      <c r="O181" s="131">
        <v>0</v>
      </c>
      <c r="P181" s="131">
        <v>0</v>
      </c>
      <c r="Q181" s="131">
        <v>0</v>
      </c>
      <c r="R181" s="131">
        <v>0</v>
      </c>
      <c r="S181" s="131">
        <v>0</v>
      </c>
      <c r="T181" s="131">
        <v>0</v>
      </c>
      <c r="U181" s="131">
        <v>0</v>
      </c>
      <c r="V181" s="131">
        <v>0</v>
      </c>
      <c r="W181" s="131">
        <v>0</v>
      </c>
      <c r="X181" s="131">
        <v>0</v>
      </c>
      <c r="Y181" s="131">
        <v>0</v>
      </c>
    </row>
    <row r="182" spans="4:25" ht="17.25" customHeight="1" x14ac:dyDescent="0.25">
      <c r="D182" s="23" t="s">
        <v>215</v>
      </c>
      <c r="E182" s="23" t="s">
        <v>216</v>
      </c>
      <c r="F182" s="24" t="s">
        <v>154</v>
      </c>
      <c r="G182" s="25" t="s">
        <v>120</v>
      </c>
      <c r="H182" s="23">
        <v>290</v>
      </c>
      <c r="I182" s="26" t="s">
        <v>155</v>
      </c>
      <c r="J182" s="26" t="s">
        <v>34</v>
      </c>
      <c r="K182" s="27">
        <f t="shared" si="92"/>
        <v>7.5000000000000011E-2</v>
      </c>
      <c r="L182" s="28" t="s">
        <v>28</v>
      </c>
      <c r="M182" s="29" t="s">
        <v>28</v>
      </c>
      <c r="N182" s="30">
        <v>0.05</v>
      </c>
      <c r="O182" s="31">
        <v>0.05</v>
      </c>
      <c r="P182" s="31">
        <v>0.05</v>
      </c>
      <c r="Q182" s="31">
        <v>0.05</v>
      </c>
      <c r="R182" s="31">
        <v>0.06</v>
      </c>
      <c r="S182" s="31">
        <v>7.0000000000000007E-2</v>
      </c>
      <c r="T182" s="31">
        <v>0.11</v>
      </c>
      <c r="U182" s="31">
        <v>0.18</v>
      </c>
      <c r="V182" s="31">
        <v>0.11</v>
      </c>
      <c r="W182" s="31">
        <v>7.0000000000000007E-2</v>
      </c>
      <c r="X182" s="31">
        <v>0.05</v>
      </c>
      <c r="Y182" s="31">
        <v>0.05</v>
      </c>
    </row>
    <row r="183" spans="4:25" ht="17.25" customHeight="1" x14ac:dyDescent="0.25">
      <c r="D183" s="32" t="s">
        <v>215</v>
      </c>
      <c r="E183" s="32" t="s">
        <v>216</v>
      </c>
      <c r="F183" s="33" t="s">
        <v>154</v>
      </c>
      <c r="G183" s="34" t="s">
        <v>120</v>
      </c>
      <c r="H183" s="32">
        <v>290</v>
      </c>
      <c r="I183" s="35" t="s">
        <v>155</v>
      </c>
      <c r="J183" s="35" t="s">
        <v>35</v>
      </c>
      <c r="K183" s="36">
        <f t="shared" si="92"/>
        <v>5.5833333333333346E-2</v>
      </c>
      <c r="L183" s="35" t="s">
        <v>156</v>
      </c>
      <c r="M183" s="37">
        <v>0.12</v>
      </c>
      <c r="N183" s="44">
        <f>ROUND(N182*0.7,2)</f>
        <v>0.04</v>
      </c>
      <c r="O183" s="39">
        <f t="shared" ref="O183:Y183" si="127">ROUND(O182*0.7,2)</f>
        <v>0.04</v>
      </c>
      <c r="P183" s="39">
        <f t="shared" si="127"/>
        <v>0.04</v>
      </c>
      <c r="Q183" s="39">
        <f t="shared" si="127"/>
        <v>0.04</v>
      </c>
      <c r="R183" s="39">
        <f t="shared" si="127"/>
        <v>0.04</v>
      </c>
      <c r="S183" s="39">
        <f t="shared" si="127"/>
        <v>0.05</v>
      </c>
      <c r="T183" s="39">
        <f t="shared" si="127"/>
        <v>0.08</v>
      </c>
      <c r="U183" s="39">
        <f t="shared" si="127"/>
        <v>0.13</v>
      </c>
      <c r="V183" s="39">
        <f t="shared" si="127"/>
        <v>0.08</v>
      </c>
      <c r="W183" s="39">
        <f t="shared" si="127"/>
        <v>0.05</v>
      </c>
      <c r="X183" s="39">
        <f t="shared" si="127"/>
        <v>0.04</v>
      </c>
      <c r="Y183" s="39">
        <f t="shared" si="127"/>
        <v>0.04</v>
      </c>
    </row>
    <row r="184" spans="4:25" ht="17.25" customHeight="1" x14ac:dyDescent="0.25">
      <c r="D184" s="32" t="s">
        <v>215</v>
      </c>
      <c r="E184" s="32" t="s">
        <v>216</v>
      </c>
      <c r="F184" s="33" t="s">
        <v>154</v>
      </c>
      <c r="G184" s="34" t="s">
        <v>120</v>
      </c>
      <c r="H184" s="32">
        <v>290</v>
      </c>
      <c r="I184" s="35" t="s">
        <v>155</v>
      </c>
      <c r="J184" s="35" t="s">
        <v>35</v>
      </c>
      <c r="K184" s="36">
        <f t="shared" si="92"/>
        <v>1.9166666666666669E-2</v>
      </c>
      <c r="L184" s="35" t="s">
        <v>157</v>
      </c>
      <c r="M184" s="37">
        <v>0.75</v>
      </c>
      <c r="N184" s="44">
        <f>N182-N183</f>
        <v>1.0000000000000002E-2</v>
      </c>
      <c r="O184" s="39">
        <f t="shared" ref="O184:Y184" si="128">O182-O183</f>
        <v>1.0000000000000002E-2</v>
      </c>
      <c r="P184" s="39">
        <f t="shared" si="128"/>
        <v>1.0000000000000002E-2</v>
      </c>
      <c r="Q184" s="39">
        <f t="shared" si="128"/>
        <v>1.0000000000000002E-2</v>
      </c>
      <c r="R184" s="39">
        <f t="shared" si="128"/>
        <v>1.9999999999999997E-2</v>
      </c>
      <c r="S184" s="39">
        <f t="shared" si="128"/>
        <v>2.0000000000000004E-2</v>
      </c>
      <c r="T184" s="39">
        <f t="shared" si="128"/>
        <v>0.03</v>
      </c>
      <c r="U184" s="39">
        <f t="shared" si="128"/>
        <v>4.9999999999999989E-2</v>
      </c>
      <c r="V184" s="39">
        <f t="shared" si="128"/>
        <v>0.03</v>
      </c>
      <c r="W184" s="39">
        <f t="shared" si="128"/>
        <v>2.0000000000000004E-2</v>
      </c>
      <c r="X184" s="39">
        <f t="shared" si="128"/>
        <v>1.0000000000000002E-2</v>
      </c>
      <c r="Y184" s="39">
        <f t="shared" si="128"/>
        <v>1.0000000000000002E-2</v>
      </c>
    </row>
    <row r="185" spans="4:25" ht="17.25" customHeight="1" x14ac:dyDescent="0.25">
      <c r="D185" s="32" t="s">
        <v>215</v>
      </c>
      <c r="E185" s="32" t="s">
        <v>216</v>
      </c>
      <c r="F185" s="33" t="s">
        <v>154</v>
      </c>
      <c r="G185" s="34" t="s">
        <v>120</v>
      </c>
      <c r="H185" s="32">
        <v>290</v>
      </c>
      <c r="I185" s="35" t="s">
        <v>155</v>
      </c>
      <c r="J185" s="35" t="s">
        <v>35</v>
      </c>
      <c r="K185" s="36">
        <f t="shared" si="92"/>
        <v>7.5000000000000011E-2</v>
      </c>
      <c r="L185" s="35" t="s">
        <v>55</v>
      </c>
      <c r="M185" s="37">
        <f>ROUND(30%*15,1)</f>
        <v>4.5</v>
      </c>
      <c r="N185" s="44">
        <f>SUM(N183:N184)</f>
        <v>0.05</v>
      </c>
      <c r="O185" s="39">
        <f t="shared" ref="O185:Y185" si="129">SUM(O183:O184)</f>
        <v>0.05</v>
      </c>
      <c r="P185" s="39">
        <f t="shared" si="129"/>
        <v>0.05</v>
      </c>
      <c r="Q185" s="39">
        <f t="shared" si="129"/>
        <v>0.05</v>
      </c>
      <c r="R185" s="39">
        <f t="shared" si="129"/>
        <v>0.06</v>
      </c>
      <c r="S185" s="39">
        <f t="shared" si="129"/>
        <v>7.0000000000000007E-2</v>
      </c>
      <c r="T185" s="39">
        <f t="shared" si="129"/>
        <v>0.11</v>
      </c>
      <c r="U185" s="39">
        <f t="shared" si="129"/>
        <v>0.18</v>
      </c>
      <c r="V185" s="39">
        <f t="shared" si="129"/>
        <v>0.11</v>
      </c>
      <c r="W185" s="39">
        <f t="shared" si="129"/>
        <v>7.0000000000000007E-2</v>
      </c>
      <c r="X185" s="39">
        <f t="shared" si="129"/>
        <v>0.05</v>
      </c>
      <c r="Y185" s="39">
        <f t="shared" si="129"/>
        <v>0.05</v>
      </c>
    </row>
    <row r="186" spans="4:25" ht="17.25" customHeight="1" x14ac:dyDescent="0.25">
      <c r="D186" s="23" t="s">
        <v>215</v>
      </c>
      <c r="E186" s="23" t="s">
        <v>216</v>
      </c>
      <c r="F186" s="24" t="s">
        <v>154</v>
      </c>
      <c r="G186" s="25" t="s">
        <v>120</v>
      </c>
      <c r="H186" s="23">
        <v>290</v>
      </c>
      <c r="I186" s="26" t="s">
        <v>158</v>
      </c>
      <c r="J186" s="26" t="s">
        <v>34</v>
      </c>
      <c r="K186" s="27">
        <f t="shared" si="92"/>
        <v>7.5000000000000011E-2</v>
      </c>
      <c r="L186" s="28" t="s">
        <v>28</v>
      </c>
      <c r="M186" s="29" t="s">
        <v>28</v>
      </c>
      <c r="N186" s="30">
        <v>0.05</v>
      </c>
      <c r="O186" s="31">
        <v>0.05</v>
      </c>
      <c r="P186" s="31">
        <v>0.05</v>
      </c>
      <c r="Q186" s="31">
        <v>0.05</v>
      </c>
      <c r="R186" s="31">
        <v>0.06</v>
      </c>
      <c r="S186" s="31">
        <v>7.0000000000000007E-2</v>
      </c>
      <c r="T186" s="31">
        <v>0.11</v>
      </c>
      <c r="U186" s="31">
        <v>0.18</v>
      </c>
      <c r="V186" s="31">
        <v>0.11</v>
      </c>
      <c r="W186" s="31">
        <v>7.0000000000000007E-2</v>
      </c>
      <c r="X186" s="31">
        <v>0.05</v>
      </c>
      <c r="Y186" s="31">
        <v>0.05</v>
      </c>
    </row>
    <row r="187" spans="4:25" ht="17.25" customHeight="1" x14ac:dyDescent="0.25">
      <c r="D187" s="32" t="s">
        <v>215</v>
      </c>
      <c r="E187" s="32" t="s">
        <v>216</v>
      </c>
      <c r="F187" s="33" t="s">
        <v>154</v>
      </c>
      <c r="G187" s="34" t="s">
        <v>120</v>
      </c>
      <c r="H187" s="32">
        <v>290</v>
      </c>
      <c r="I187" s="35" t="s">
        <v>158</v>
      </c>
      <c r="J187" s="35" t="s">
        <v>35</v>
      </c>
      <c r="K187" s="36">
        <f t="shared" si="92"/>
        <v>5.5833333333333346E-2</v>
      </c>
      <c r="L187" s="35" t="s">
        <v>156</v>
      </c>
      <c r="M187" s="37">
        <v>0.12</v>
      </c>
      <c r="N187" s="44">
        <f>ROUND(N186*0.7,2)</f>
        <v>0.04</v>
      </c>
      <c r="O187" s="39">
        <f t="shared" ref="O187:Y187" si="130">ROUND(O186*0.7,2)</f>
        <v>0.04</v>
      </c>
      <c r="P187" s="39">
        <f t="shared" si="130"/>
        <v>0.04</v>
      </c>
      <c r="Q187" s="39">
        <f t="shared" si="130"/>
        <v>0.04</v>
      </c>
      <c r="R187" s="39">
        <f t="shared" si="130"/>
        <v>0.04</v>
      </c>
      <c r="S187" s="39">
        <f t="shared" si="130"/>
        <v>0.05</v>
      </c>
      <c r="T187" s="39">
        <f t="shared" si="130"/>
        <v>0.08</v>
      </c>
      <c r="U187" s="39">
        <f t="shared" si="130"/>
        <v>0.13</v>
      </c>
      <c r="V187" s="39">
        <f t="shared" si="130"/>
        <v>0.08</v>
      </c>
      <c r="W187" s="39">
        <f t="shared" si="130"/>
        <v>0.05</v>
      </c>
      <c r="X187" s="39">
        <f t="shared" si="130"/>
        <v>0.04</v>
      </c>
      <c r="Y187" s="39">
        <f t="shared" si="130"/>
        <v>0.04</v>
      </c>
    </row>
    <row r="188" spans="4:25" ht="17.25" customHeight="1" x14ac:dyDescent="0.25">
      <c r="D188" s="32" t="s">
        <v>215</v>
      </c>
      <c r="E188" s="32" t="s">
        <v>216</v>
      </c>
      <c r="F188" s="33" t="s">
        <v>154</v>
      </c>
      <c r="G188" s="34" t="s">
        <v>120</v>
      </c>
      <c r="H188" s="32">
        <v>290</v>
      </c>
      <c r="I188" s="35" t="s">
        <v>158</v>
      </c>
      <c r="J188" s="35" t="s">
        <v>35</v>
      </c>
      <c r="K188" s="36">
        <f t="shared" si="92"/>
        <v>1.9166666666666669E-2</v>
      </c>
      <c r="L188" s="35" t="s">
        <v>157</v>
      </c>
      <c r="M188" s="37">
        <v>0.75</v>
      </c>
      <c r="N188" s="44">
        <f>N186-N187</f>
        <v>1.0000000000000002E-2</v>
      </c>
      <c r="O188" s="39">
        <f t="shared" ref="O188:Y188" si="131">O186-O187</f>
        <v>1.0000000000000002E-2</v>
      </c>
      <c r="P188" s="39">
        <f t="shared" si="131"/>
        <v>1.0000000000000002E-2</v>
      </c>
      <c r="Q188" s="39">
        <f t="shared" si="131"/>
        <v>1.0000000000000002E-2</v>
      </c>
      <c r="R188" s="39">
        <f t="shared" si="131"/>
        <v>1.9999999999999997E-2</v>
      </c>
      <c r="S188" s="39">
        <f t="shared" si="131"/>
        <v>2.0000000000000004E-2</v>
      </c>
      <c r="T188" s="39">
        <f t="shared" si="131"/>
        <v>0.03</v>
      </c>
      <c r="U188" s="39">
        <f t="shared" si="131"/>
        <v>4.9999999999999989E-2</v>
      </c>
      <c r="V188" s="39">
        <f t="shared" si="131"/>
        <v>0.03</v>
      </c>
      <c r="W188" s="39">
        <f t="shared" si="131"/>
        <v>2.0000000000000004E-2</v>
      </c>
      <c r="X188" s="39">
        <f t="shared" si="131"/>
        <v>1.0000000000000002E-2</v>
      </c>
      <c r="Y188" s="39">
        <f t="shared" si="131"/>
        <v>1.0000000000000002E-2</v>
      </c>
    </row>
    <row r="189" spans="4:25" ht="17.25" customHeight="1" x14ac:dyDescent="0.25">
      <c r="D189" s="32" t="s">
        <v>215</v>
      </c>
      <c r="E189" s="32" t="s">
        <v>216</v>
      </c>
      <c r="F189" s="33" t="s">
        <v>154</v>
      </c>
      <c r="G189" s="34" t="s">
        <v>120</v>
      </c>
      <c r="H189" s="32">
        <v>290</v>
      </c>
      <c r="I189" s="35" t="s">
        <v>158</v>
      </c>
      <c r="J189" s="35" t="s">
        <v>35</v>
      </c>
      <c r="K189" s="36">
        <f t="shared" si="92"/>
        <v>7.5000000000000011E-2</v>
      </c>
      <c r="L189" s="35" t="s">
        <v>55</v>
      </c>
      <c r="M189" s="37">
        <f>ROUND(10%*30,1)</f>
        <v>3</v>
      </c>
      <c r="N189" s="44">
        <f>SUM(N187:N188)</f>
        <v>0.05</v>
      </c>
      <c r="O189" s="39">
        <f t="shared" ref="O189:Y189" si="132">SUM(O187:O188)</f>
        <v>0.05</v>
      </c>
      <c r="P189" s="39">
        <f t="shared" si="132"/>
        <v>0.05</v>
      </c>
      <c r="Q189" s="39">
        <f t="shared" si="132"/>
        <v>0.05</v>
      </c>
      <c r="R189" s="39">
        <f t="shared" si="132"/>
        <v>0.06</v>
      </c>
      <c r="S189" s="39">
        <f t="shared" si="132"/>
        <v>7.0000000000000007E-2</v>
      </c>
      <c r="T189" s="39">
        <f t="shared" si="132"/>
        <v>0.11</v>
      </c>
      <c r="U189" s="39">
        <f t="shared" si="132"/>
        <v>0.18</v>
      </c>
      <c r="V189" s="39">
        <f t="shared" si="132"/>
        <v>0.11</v>
      </c>
      <c r="W189" s="39">
        <f t="shared" si="132"/>
        <v>7.0000000000000007E-2</v>
      </c>
      <c r="X189" s="39">
        <f t="shared" si="132"/>
        <v>0.05</v>
      </c>
      <c r="Y189" s="39">
        <f t="shared" si="132"/>
        <v>0.05</v>
      </c>
    </row>
    <row r="190" spans="4:25" ht="17.25" customHeight="1" x14ac:dyDescent="0.25">
      <c r="D190" s="23" t="s">
        <v>215</v>
      </c>
      <c r="E190" s="23" t="s">
        <v>216</v>
      </c>
      <c r="F190" s="24" t="s">
        <v>159</v>
      </c>
      <c r="G190" s="25" t="s">
        <v>120</v>
      </c>
      <c r="H190" s="23">
        <v>360</v>
      </c>
      <c r="I190" s="26" t="s">
        <v>129</v>
      </c>
      <c r="J190" s="26" t="s">
        <v>34</v>
      </c>
      <c r="K190" s="27">
        <f t="shared" si="92"/>
        <v>1</v>
      </c>
      <c r="L190" s="28" t="s">
        <v>28</v>
      </c>
      <c r="M190" s="29" t="s">
        <v>28</v>
      </c>
      <c r="N190" s="30">
        <v>1</v>
      </c>
      <c r="O190" s="31">
        <v>1</v>
      </c>
      <c r="P190" s="31">
        <v>1</v>
      </c>
      <c r="Q190" s="31">
        <v>1</v>
      </c>
      <c r="R190" s="31">
        <v>1</v>
      </c>
      <c r="S190" s="31">
        <v>1</v>
      </c>
      <c r="T190" s="31">
        <v>1</v>
      </c>
      <c r="U190" s="31">
        <v>1</v>
      </c>
      <c r="V190" s="31">
        <v>1</v>
      </c>
      <c r="W190" s="31">
        <v>1</v>
      </c>
      <c r="X190" s="31">
        <v>1</v>
      </c>
      <c r="Y190" s="31">
        <v>1</v>
      </c>
    </row>
    <row r="191" spans="4:25" ht="17.25" customHeight="1" x14ac:dyDescent="0.25">
      <c r="D191" s="32" t="s">
        <v>215</v>
      </c>
      <c r="E191" s="32" t="s">
        <v>216</v>
      </c>
      <c r="F191" s="33" t="s">
        <v>159</v>
      </c>
      <c r="G191" s="34" t="s">
        <v>120</v>
      </c>
      <c r="H191" s="32">
        <v>360</v>
      </c>
      <c r="I191" s="35" t="s">
        <v>129</v>
      </c>
      <c r="J191" s="35" t="s">
        <v>35</v>
      </c>
      <c r="K191" s="36">
        <f t="shared" si="92"/>
        <v>4.9999999999999992E-3</v>
      </c>
      <c r="L191" s="35" t="s">
        <v>36</v>
      </c>
      <c r="M191" s="37">
        <f>10*(5*6)/10^3</f>
        <v>0.3</v>
      </c>
      <c r="N191" s="38">
        <f>ROUND(0.5%*N190,4)</f>
        <v>5.0000000000000001E-3</v>
      </c>
      <c r="O191" s="39">
        <f t="shared" ref="O191:Y191" si="133">ROUND(0.5%*O190,4)</f>
        <v>5.0000000000000001E-3</v>
      </c>
      <c r="P191" s="39">
        <f t="shared" si="133"/>
        <v>5.0000000000000001E-3</v>
      </c>
      <c r="Q191" s="39">
        <f t="shared" si="133"/>
        <v>5.0000000000000001E-3</v>
      </c>
      <c r="R191" s="39">
        <f t="shared" si="133"/>
        <v>5.0000000000000001E-3</v>
      </c>
      <c r="S191" s="39">
        <f t="shared" si="133"/>
        <v>5.0000000000000001E-3</v>
      </c>
      <c r="T191" s="39">
        <f t="shared" si="133"/>
        <v>5.0000000000000001E-3</v>
      </c>
      <c r="U191" s="39">
        <f t="shared" si="133"/>
        <v>5.0000000000000001E-3</v>
      </c>
      <c r="V191" s="39">
        <f t="shared" si="133"/>
        <v>5.0000000000000001E-3</v>
      </c>
      <c r="W191" s="39">
        <f t="shared" si="133"/>
        <v>5.0000000000000001E-3</v>
      </c>
      <c r="X191" s="39">
        <f t="shared" si="133"/>
        <v>5.0000000000000001E-3</v>
      </c>
      <c r="Y191" s="39">
        <f t="shared" si="133"/>
        <v>5.0000000000000001E-3</v>
      </c>
    </row>
    <row r="192" spans="4:25" ht="17.25" customHeight="1" x14ac:dyDescent="0.25">
      <c r="D192" s="32" t="s">
        <v>215</v>
      </c>
      <c r="E192" s="32" t="s">
        <v>216</v>
      </c>
      <c r="F192" s="33" t="s">
        <v>159</v>
      </c>
      <c r="G192" s="34" t="s">
        <v>120</v>
      </c>
      <c r="H192" s="32">
        <v>360</v>
      </c>
      <c r="I192" s="35" t="s">
        <v>129</v>
      </c>
      <c r="J192" s="35" t="s">
        <v>35</v>
      </c>
      <c r="K192" s="36">
        <f t="shared" si="92"/>
        <v>0.60833333333333328</v>
      </c>
      <c r="L192" s="35" t="s">
        <v>37</v>
      </c>
      <c r="M192" s="37">
        <v>4.5</v>
      </c>
      <c r="N192" s="40">
        <f>ROUND($N$42*N190,2)</f>
        <v>0.2</v>
      </c>
      <c r="O192" s="41">
        <f>ROUND($O$42*O190,2)</f>
        <v>0.3</v>
      </c>
      <c r="P192" s="41">
        <f>ROUND($P$42*P190,2)</f>
        <v>0.4</v>
      </c>
      <c r="Q192" s="41">
        <f>ROUND($Q$42*Q190,2)</f>
        <v>0.5</v>
      </c>
      <c r="R192" s="41">
        <f>ROUND($R$42*R190,2)</f>
        <v>0.7</v>
      </c>
      <c r="S192" s="41">
        <f>ROUND($S$42*S190,2)</f>
        <v>0.8</v>
      </c>
      <c r="T192" s="41">
        <f>ROUND($T$42*T190,2)</f>
        <v>0.9</v>
      </c>
      <c r="U192" s="41">
        <f>ROUND($U$42*U190,2)</f>
        <v>0.9</v>
      </c>
      <c r="V192" s="41">
        <f>ROUND($V$42*V190,2)</f>
        <v>0.9</v>
      </c>
      <c r="W192" s="41">
        <f>ROUND(W42*W190,2)</f>
        <v>0.7</v>
      </c>
      <c r="X192" s="41">
        <f>ROUND(X42*X190,2)</f>
        <v>0.6</v>
      </c>
      <c r="Y192" s="41">
        <f>ROUND(Y42*Y190,2)</f>
        <v>0.4</v>
      </c>
    </row>
    <row r="193" spans="4:25" ht="17.25" customHeight="1" x14ac:dyDescent="0.25">
      <c r="D193" s="32" t="s">
        <v>215</v>
      </c>
      <c r="E193" s="32" t="s">
        <v>216</v>
      </c>
      <c r="F193" s="33" t="s">
        <v>159</v>
      </c>
      <c r="G193" s="34" t="s">
        <v>120</v>
      </c>
      <c r="H193" s="32">
        <v>360</v>
      </c>
      <c r="I193" s="35" t="s">
        <v>129</v>
      </c>
      <c r="J193" s="35" t="s">
        <v>35</v>
      </c>
      <c r="K193" s="36">
        <f t="shared" si="92"/>
        <v>0.38666666666666666</v>
      </c>
      <c r="L193" s="35" t="s">
        <v>38</v>
      </c>
      <c r="M193" s="37">
        <v>4.5</v>
      </c>
      <c r="N193" s="40">
        <f>N190-SUM(N191:N192)</f>
        <v>0.79499999999999993</v>
      </c>
      <c r="O193" s="41">
        <f t="shared" ref="O193" si="134">O190-SUM(O191:O192)</f>
        <v>0.69500000000000006</v>
      </c>
      <c r="P193" s="41">
        <f t="shared" ref="P193:Y193" si="135">P190-SUM(P191:P192)</f>
        <v>0.59499999999999997</v>
      </c>
      <c r="Q193" s="41">
        <f t="shared" si="135"/>
        <v>0.495</v>
      </c>
      <c r="R193" s="41">
        <f t="shared" si="135"/>
        <v>0.29500000000000004</v>
      </c>
      <c r="S193" s="41">
        <f t="shared" si="135"/>
        <v>0.19499999999999995</v>
      </c>
      <c r="T193" s="41">
        <f t="shared" si="135"/>
        <v>9.4999999999999973E-2</v>
      </c>
      <c r="U193" s="41">
        <f t="shared" si="135"/>
        <v>9.4999999999999973E-2</v>
      </c>
      <c r="V193" s="41">
        <f t="shared" si="135"/>
        <v>9.4999999999999973E-2</v>
      </c>
      <c r="W193" s="41">
        <f t="shared" si="135"/>
        <v>0.29500000000000004</v>
      </c>
      <c r="X193" s="41">
        <f t="shared" si="135"/>
        <v>0.39500000000000002</v>
      </c>
      <c r="Y193" s="41">
        <f t="shared" si="135"/>
        <v>0.59499999999999997</v>
      </c>
    </row>
    <row r="194" spans="4:25" ht="17.25" customHeight="1" x14ac:dyDescent="0.25">
      <c r="D194" s="132" t="s">
        <v>215</v>
      </c>
      <c r="E194" s="132" t="s">
        <v>216</v>
      </c>
      <c r="F194" s="133" t="s">
        <v>28</v>
      </c>
      <c r="G194" s="134" t="s">
        <v>160</v>
      </c>
      <c r="H194" s="132" t="s">
        <v>28</v>
      </c>
      <c r="I194" s="135" t="s">
        <v>28</v>
      </c>
      <c r="J194" s="135" t="s">
        <v>28</v>
      </c>
      <c r="K194" s="136" t="str">
        <f t="shared" si="92"/>
        <v>n/a</v>
      </c>
      <c r="L194" s="135" t="s">
        <v>28</v>
      </c>
      <c r="M194" s="137" t="s">
        <v>28</v>
      </c>
      <c r="N194" s="138" t="s">
        <v>28</v>
      </c>
      <c r="O194" s="136" t="s">
        <v>28</v>
      </c>
      <c r="P194" s="136" t="s">
        <v>28</v>
      </c>
      <c r="Q194" s="136" t="s">
        <v>28</v>
      </c>
      <c r="R194" s="136" t="s">
        <v>28</v>
      </c>
      <c r="S194" s="136" t="s">
        <v>28</v>
      </c>
      <c r="T194" s="136" t="s">
        <v>28</v>
      </c>
      <c r="U194" s="136" t="s">
        <v>28</v>
      </c>
      <c r="V194" s="136" t="s">
        <v>28</v>
      </c>
      <c r="W194" s="136" t="s">
        <v>28</v>
      </c>
      <c r="X194" s="136" t="s">
        <v>28</v>
      </c>
      <c r="Y194" s="136" t="s">
        <v>28</v>
      </c>
    </row>
    <row r="195" spans="4:25" ht="17.25" customHeight="1" x14ac:dyDescent="0.25">
      <c r="D195" s="139" t="s">
        <v>215</v>
      </c>
      <c r="E195" s="139" t="s">
        <v>216</v>
      </c>
      <c r="F195" s="140" t="s">
        <v>28</v>
      </c>
      <c r="G195" s="141" t="s">
        <v>161</v>
      </c>
      <c r="H195" s="139" t="s">
        <v>28</v>
      </c>
      <c r="I195" s="142" t="s">
        <v>28</v>
      </c>
      <c r="J195" s="142" t="s">
        <v>28</v>
      </c>
      <c r="K195" s="143" t="str">
        <f t="shared" si="92"/>
        <v>n/a</v>
      </c>
      <c r="L195" s="142" t="s">
        <v>28</v>
      </c>
      <c r="M195" s="144" t="s">
        <v>28</v>
      </c>
      <c r="N195" s="145" t="s">
        <v>28</v>
      </c>
      <c r="O195" s="143" t="s">
        <v>28</v>
      </c>
      <c r="P195" s="143" t="s">
        <v>28</v>
      </c>
      <c r="Q195" s="143" t="s">
        <v>28</v>
      </c>
      <c r="R195" s="143" t="s">
        <v>28</v>
      </c>
      <c r="S195" s="143" t="s">
        <v>28</v>
      </c>
      <c r="T195" s="143" t="s">
        <v>28</v>
      </c>
      <c r="U195" s="143" t="s">
        <v>28</v>
      </c>
      <c r="V195" s="143" t="s">
        <v>28</v>
      </c>
      <c r="W195" s="143" t="s">
        <v>28</v>
      </c>
      <c r="X195" s="143" t="s">
        <v>28</v>
      </c>
      <c r="Y195" s="143" t="s">
        <v>28</v>
      </c>
    </row>
    <row r="196" spans="4:25" ht="17.25" customHeight="1" x14ac:dyDescent="0.25">
      <c r="D196" s="23" t="s">
        <v>215</v>
      </c>
      <c r="E196" s="23" t="s">
        <v>216</v>
      </c>
      <c r="F196" s="24" t="s">
        <v>162</v>
      </c>
      <c r="G196" s="25" t="s">
        <v>163</v>
      </c>
      <c r="H196" s="23">
        <v>420</v>
      </c>
      <c r="I196" s="26" t="s">
        <v>147</v>
      </c>
      <c r="J196" s="26" t="s">
        <v>34</v>
      </c>
      <c r="K196" s="27">
        <f t="shared" ref="K196:K278" si="136">IFERROR(AVERAGE(N196:Y196),"n/a")</f>
        <v>1</v>
      </c>
      <c r="L196" s="28" t="s">
        <v>28</v>
      </c>
      <c r="M196" s="29" t="s">
        <v>28</v>
      </c>
      <c r="N196" s="30">
        <v>1</v>
      </c>
      <c r="O196" s="31">
        <v>1</v>
      </c>
      <c r="P196" s="31">
        <v>1</v>
      </c>
      <c r="Q196" s="31">
        <v>1</v>
      </c>
      <c r="R196" s="31">
        <v>1</v>
      </c>
      <c r="S196" s="31">
        <v>1</v>
      </c>
      <c r="T196" s="31">
        <v>1</v>
      </c>
      <c r="U196" s="31">
        <v>1</v>
      </c>
      <c r="V196" s="31">
        <v>1</v>
      </c>
      <c r="W196" s="31">
        <v>1</v>
      </c>
      <c r="X196" s="31">
        <v>1</v>
      </c>
      <c r="Y196" s="31">
        <v>1</v>
      </c>
    </row>
    <row r="197" spans="4:25" ht="17.25" customHeight="1" x14ac:dyDescent="0.25">
      <c r="D197" s="23" t="s">
        <v>215</v>
      </c>
      <c r="E197" s="23" t="s">
        <v>216</v>
      </c>
      <c r="F197" s="24" t="s">
        <v>164</v>
      </c>
      <c r="G197" s="25" t="s">
        <v>163</v>
      </c>
      <c r="H197" s="23">
        <v>450</v>
      </c>
      <c r="I197" s="26" t="s">
        <v>129</v>
      </c>
      <c r="J197" s="26" t="s">
        <v>34</v>
      </c>
      <c r="K197" s="27">
        <f t="shared" si="136"/>
        <v>1</v>
      </c>
      <c r="L197" s="28" t="s">
        <v>28</v>
      </c>
      <c r="M197" s="29" t="s">
        <v>28</v>
      </c>
      <c r="N197" s="30">
        <v>1</v>
      </c>
      <c r="O197" s="31">
        <v>1</v>
      </c>
      <c r="P197" s="31">
        <v>1</v>
      </c>
      <c r="Q197" s="31">
        <v>1</v>
      </c>
      <c r="R197" s="31">
        <v>1</v>
      </c>
      <c r="S197" s="31">
        <v>1</v>
      </c>
      <c r="T197" s="31">
        <v>1</v>
      </c>
      <c r="U197" s="31">
        <v>1</v>
      </c>
      <c r="V197" s="31">
        <v>1</v>
      </c>
      <c r="W197" s="31">
        <v>1</v>
      </c>
      <c r="X197" s="31">
        <v>1</v>
      </c>
      <c r="Y197" s="31">
        <v>1</v>
      </c>
    </row>
    <row r="198" spans="4:25" ht="17.25" customHeight="1" x14ac:dyDescent="0.25">
      <c r="D198" s="32" t="s">
        <v>215</v>
      </c>
      <c r="E198" s="32" t="s">
        <v>216</v>
      </c>
      <c r="F198" s="33" t="s">
        <v>164</v>
      </c>
      <c r="G198" s="34" t="s">
        <v>163</v>
      </c>
      <c r="H198" s="32">
        <v>450</v>
      </c>
      <c r="I198" s="35" t="s">
        <v>129</v>
      </c>
      <c r="J198" s="35" t="s">
        <v>35</v>
      </c>
      <c r="K198" s="36">
        <f t="shared" si="136"/>
        <v>4.9999999999999992E-3</v>
      </c>
      <c r="L198" s="35" t="s">
        <v>36</v>
      </c>
      <c r="M198" s="37">
        <f>10*(5*6)/10^3</f>
        <v>0.3</v>
      </c>
      <c r="N198" s="38">
        <f>ROUND(0.5%*N197,4)</f>
        <v>5.0000000000000001E-3</v>
      </c>
      <c r="O198" s="39">
        <f t="shared" ref="O198:Y198" si="137">ROUND(0.5%*O197,4)</f>
        <v>5.0000000000000001E-3</v>
      </c>
      <c r="P198" s="39">
        <f t="shared" si="137"/>
        <v>5.0000000000000001E-3</v>
      </c>
      <c r="Q198" s="39">
        <f t="shared" si="137"/>
        <v>5.0000000000000001E-3</v>
      </c>
      <c r="R198" s="39">
        <f t="shared" si="137"/>
        <v>5.0000000000000001E-3</v>
      </c>
      <c r="S198" s="39">
        <f t="shared" si="137"/>
        <v>5.0000000000000001E-3</v>
      </c>
      <c r="T198" s="39">
        <f t="shared" si="137"/>
        <v>5.0000000000000001E-3</v>
      </c>
      <c r="U198" s="39">
        <f t="shared" si="137"/>
        <v>5.0000000000000001E-3</v>
      </c>
      <c r="V198" s="39">
        <f t="shared" si="137"/>
        <v>5.0000000000000001E-3</v>
      </c>
      <c r="W198" s="39">
        <f t="shared" si="137"/>
        <v>5.0000000000000001E-3</v>
      </c>
      <c r="X198" s="39">
        <f t="shared" si="137"/>
        <v>5.0000000000000001E-3</v>
      </c>
      <c r="Y198" s="39">
        <f t="shared" si="137"/>
        <v>5.0000000000000001E-3</v>
      </c>
    </row>
    <row r="199" spans="4:25" ht="17.25" customHeight="1" x14ac:dyDescent="0.25">
      <c r="D199" s="32" t="s">
        <v>215</v>
      </c>
      <c r="E199" s="32" t="s">
        <v>216</v>
      </c>
      <c r="F199" s="33" t="s">
        <v>164</v>
      </c>
      <c r="G199" s="34" t="s">
        <v>163</v>
      </c>
      <c r="H199" s="32">
        <v>450</v>
      </c>
      <c r="I199" s="35" t="s">
        <v>129</v>
      </c>
      <c r="J199" s="35" t="s">
        <v>35</v>
      </c>
      <c r="K199" s="36">
        <f t="shared" si="136"/>
        <v>0.60833333333333328</v>
      </c>
      <c r="L199" s="35" t="s">
        <v>37</v>
      </c>
      <c r="M199" s="37">
        <v>4.5</v>
      </c>
      <c r="N199" s="40">
        <f>ROUND($N$42*N197,2)</f>
        <v>0.2</v>
      </c>
      <c r="O199" s="41">
        <f>ROUND($O$42*O197,2)</f>
        <v>0.3</v>
      </c>
      <c r="P199" s="41">
        <f>ROUND($P$42*P197,2)</f>
        <v>0.4</v>
      </c>
      <c r="Q199" s="41">
        <f>ROUND($Q$42*Q197,2)</f>
        <v>0.5</v>
      </c>
      <c r="R199" s="41">
        <f>ROUND($R$42*R197,2)</f>
        <v>0.7</v>
      </c>
      <c r="S199" s="41">
        <f>ROUND($S$42*S197,2)</f>
        <v>0.8</v>
      </c>
      <c r="T199" s="41">
        <f>ROUND($T$42*T197,2)</f>
        <v>0.9</v>
      </c>
      <c r="U199" s="41">
        <f>ROUND($U$42*U197,2)</f>
        <v>0.9</v>
      </c>
      <c r="V199" s="41">
        <f>ROUND($V$42*V197,2)</f>
        <v>0.9</v>
      </c>
      <c r="W199" s="41">
        <f>ROUND(W42*W197,2)</f>
        <v>0.7</v>
      </c>
      <c r="X199" s="41">
        <f>ROUND(X42*X197,2)</f>
        <v>0.6</v>
      </c>
      <c r="Y199" s="41">
        <f>ROUND(Y42*Y197,2)</f>
        <v>0.4</v>
      </c>
    </row>
    <row r="200" spans="4:25" ht="17.25" customHeight="1" x14ac:dyDescent="0.25">
      <c r="D200" s="32" t="s">
        <v>215</v>
      </c>
      <c r="E200" s="32" t="s">
        <v>216</v>
      </c>
      <c r="F200" s="33" t="s">
        <v>164</v>
      </c>
      <c r="G200" s="34" t="s">
        <v>163</v>
      </c>
      <c r="H200" s="32">
        <v>450</v>
      </c>
      <c r="I200" s="35" t="s">
        <v>129</v>
      </c>
      <c r="J200" s="35" t="s">
        <v>35</v>
      </c>
      <c r="K200" s="36">
        <f t="shared" si="136"/>
        <v>0.38666666666666666</v>
      </c>
      <c r="L200" s="35" t="s">
        <v>38</v>
      </c>
      <c r="M200" s="37">
        <v>4.5</v>
      </c>
      <c r="N200" s="40">
        <f>N197-SUM(N198:N199)</f>
        <v>0.79499999999999993</v>
      </c>
      <c r="O200" s="41">
        <f t="shared" ref="O200" si="138">O197-SUM(O198:O199)</f>
        <v>0.69500000000000006</v>
      </c>
      <c r="P200" s="41">
        <f t="shared" ref="P200:Y200" si="139">P197-SUM(P198:P199)</f>
        <v>0.59499999999999997</v>
      </c>
      <c r="Q200" s="41">
        <f t="shared" si="139"/>
        <v>0.495</v>
      </c>
      <c r="R200" s="41">
        <f t="shared" si="139"/>
        <v>0.29500000000000004</v>
      </c>
      <c r="S200" s="41">
        <f t="shared" si="139"/>
        <v>0.19499999999999995</v>
      </c>
      <c r="T200" s="41">
        <f t="shared" si="139"/>
        <v>9.4999999999999973E-2</v>
      </c>
      <c r="U200" s="41">
        <f t="shared" si="139"/>
        <v>9.4999999999999973E-2</v>
      </c>
      <c r="V200" s="41">
        <f t="shared" si="139"/>
        <v>9.4999999999999973E-2</v>
      </c>
      <c r="W200" s="41">
        <f t="shared" si="139"/>
        <v>0.29500000000000004</v>
      </c>
      <c r="X200" s="41">
        <f t="shared" si="139"/>
        <v>0.39500000000000002</v>
      </c>
      <c r="Y200" s="41">
        <f t="shared" si="139"/>
        <v>0.59499999999999997</v>
      </c>
    </row>
    <row r="201" spans="4:25" ht="17.25" customHeight="1" x14ac:dyDescent="0.25">
      <c r="D201" s="23" t="s">
        <v>215</v>
      </c>
      <c r="E201" s="23" t="s">
        <v>216</v>
      </c>
      <c r="F201" s="24" t="s">
        <v>165</v>
      </c>
      <c r="G201" s="25" t="s">
        <v>163</v>
      </c>
      <c r="H201" s="23">
        <v>540</v>
      </c>
      <c r="I201" s="26" t="s">
        <v>131</v>
      </c>
      <c r="J201" s="26" t="s">
        <v>34</v>
      </c>
      <c r="K201" s="27">
        <f t="shared" si="136"/>
        <v>0.14999999999999997</v>
      </c>
      <c r="L201" s="28" t="s">
        <v>28</v>
      </c>
      <c r="M201" s="29" t="s">
        <v>28</v>
      </c>
      <c r="N201" s="30">
        <v>0.15</v>
      </c>
      <c r="O201" s="31">
        <v>0.15</v>
      </c>
      <c r="P201" s="31">
        <v>0.15</v>
      </c>
      <c r="Q201" s="31">
        <v>0.15</v>
      </c>
      <c r="R201" s="31">
        <v>0.15</v>
      </c>
      <c r="S201" s="31">
        <v>0.15</v>
      </c>
      <c r="T201" s="31">
        <v>0.15</v>
      </c>
      <c r="U201" s="31">
        <v>0.15</v>
      </c>
      <c r="V201" s="31">
        <v>0.15</v>
      </c>
      <c r="W201" s="31">
        <v>0.15</v>
      </c>
      <c r="X201" s="31">
        <v>0.15</v>
      </c>
      <c r="Y201" s="31">
        <v>0.15</v>
      </c>
    </row>
    <row r="202" spans="4:25" ht="17.25" customHeight="1" x14ac:dyDescent="0.25">
      <c r="D202" s="32" t="s">
        <v>215</v>
      </c>
      <c r="E202" s="32" t="s">
        <v>216</v>
      </c>
      <c r="F202" s="33" t="s">
        <v>165</v>
      </c>
      <c r="G202" s="34" t="s">
        <v>163</v>
      </c>
      <c r="H202" s="32">
        <v>540</v>
      </c>
      <c r="I202" s="35" t="s">
        <v>131</v>
      </c>
      <c r="J202" s="35" t="s">
        <v>35</v>
      </c>
      <c r="K202" s="36">
        <f t="shared" si="136"/>
        <v>0.14999999999999997</v>
      </c>
      <c r="L202" s="85" t="s">
        <v>50</v>
      </c>
      <c r="M202" s="37">
        <v>2</v>
      </c>
      <c r="N202" s="44">
        <f>N201</f>
        <v>0.15</v>
      </c>
      <c r="O202" s="39">
        <f t="shared" ref="O202:Y202" si="140">O201</f>
        <v>0.15</v>
      </c>
      <c r="P202" s="39">
        <f t="shared" si="140"/>
        <v>0.15</v>
      </c>
      <c r="Q202" s="39">
        <f t="shared" si="140"/>
        <v>0.15</v>
      </c>
      <c r="R202" s="39">
        <f t="shared" si="140"/>
        <v>0.15</v>
      </c>
      <c r="S202" s="39">
        <f t="shared" si="140"/>
        <v>0.15</v>
      </c>
      <c r="T202" s="39">
        <f t="shared" si="140"/>
        <v>0.15</v>
      </c>
      <c r="U202" s="39">
        <f t="shared" si="140"/>
        <v>0.15</v>
      </c>
      <c r="V202" s="39">
        <f t="shared" si="140"/>
        <v>0.15</v>
      </c>
      <c r="W202" s="39">
        <f t="shared" si="140"/>
        <v>0.15</v>
      </c>
      <c r="X202" s="39">
        <f t="shared" si="140"/>
        <v>0.15</v>
      </c>
      <c r="Y202" s="39">
        <f t="shared" si="140"/>
        <v>0.15</v>
      </c>
    </row>
    <row r="203" spans="4:25" ht="17.25" customHeight="1" x14ac:dyDescent="0.25">
      <c r="D203" s="23" t="s">
        <v>215</v>
      </c>
      <c r="E203" s="23" t="s">
        <v>216</v>
      </c>
      <c r="F203" s="24" t="s">
        <v>166</v>
      </c>
      <c r="G203" s="25" t="s">
        <v>163</v>
      </c>
      <c r="H203" s="23">
        <v>540</v>
      </c>
      <c r="I203" s="26" t="s">
        <v>139</v>
      </c>
      <c r="J203" s="26" t="s">
        <v>34</v>
      </c>
      <c r="K203" s="27">
        <f t="shared" si="136"/>
        <v>0.29999999999999993</v>
      </c>
      <c r="L203" s="28" t="s">
        <v>28</v>
      </c>
      <c r="M203" s="29" t="s">
        <v>28</v>
      </c>
      <c r="N203" s="30">
        <v>0.3</v>
      </c>
      <c r="O203" s="31">
        <v>0.3</v>
      </c>
      <c r="P203" s="31">
        <v>0.3</v>
      </c>
      <c r="Q203" s="31">
        <v>0.3</v>
      </c>
      <c r="R203" s="31">
        <v>0.3</v>
      </c>
      <c r="S203" s="31">
        <v>0.3</v>
      </c>
      <c r="T203" s="31">
        <v>0.3</v>
      </c>
      <c r="U203" s="31">
        <v>0.3</v>
      </c>
      <c r="V203" s="31">
        <v>0.3</v>
      </c>
      <c r="W203" s="31">
        <v>0.3</v>
      </c>
      <c r="X203" s="31">
        <v>0.3</v>
      </c>
      <c r="Y203" s="31">
        <v>0.3</v>
      </c>
    </row>
    <row r="204" spans="4:25" ht="17.25" customHeight="1" x14ac:dyDescent="0.25">
      <c r="D204" s="32" t="s">
        <v>215</v>
      </c>
      <c r="E204" s="32" t="s">
        <v>216</v>
      </c>
      <c r="F204" s="33" t="s">
        <v>166</v>
      </c>
      <c r="G204" s="34" t="s">
        <v>163</v>
      </c>
      <c r="H204" s="32">
        <v>540</v>
      </c>
      <c r="I204" s="35" t="s">
        <v>139</v>
      </c>
      <c r="J204" s="35" t="s">
        <v>35</v>
      </c>
      <c r="K204" s="36">
        <f t="shared" si="136"/>
        <v>3.0000000000000027E-2</v>
      </c>
      <c r="L204" s="35" t="s">
        <v>167</v>
      </c>
      <c r="M204" s="37">
        <v>600</v>
      </c>
      <c r="N204" s="44">
        <f t="shared" ref="N204:Y204" si="141">IF(N203-SUM(N205:N212)&lt;0,0,N203-SUM(N205:N212))</f>
        <v>3.0000000000000027E-2</v>
      </c>
      <c r="O204" s="39">
        <f t="shared" si="141"/>
        <v>3.0000000000000027E-2</v>
      </c>
      <c r="P204" s="39">
        <f t="shared" si="141"/>
        <v>3.0000000000000027E-2</v>
      </c>
      <c r="Q204" s="39">
        <f t="shared" si="141"/>
        <v>3.0000000000000027E-2</v>
      </c>
      <c r="R204" s="39">
        <f t="shared" si="141"/>
        <v>3.0000000000000027E-2</v>
      </c>
      <c r="S204" s="39">
        <f t="shared" si="141"/>
        <v>3.0000000000000027E-2</v>
      </c>
      <c r="T204" s="39">
        <f t="shared" si="141"/>
        <v>3.0000000000000027E-2</v>
      </c>
      <c r="U204" s="39">
        <f t="shared" si="141"/>
        <v>3.0000000000000027E-2</v>
      </c>
      <c r="V204" s="39">
        <f t="shared" si="141"/>
        <v>3.0000000000000027E-2</v>
      </c>
      <c r="W204" s="39">
        <f t="shared" si="141"/>
        <v>3.0000000000000027E-2</v>
      </c>
      <c r="X204" s="39">
        <f t="shared" si="141"/>
        <v>3.0000000000000027E-2</v>
      </c>
      <c r="Y204" s="39">
        <f t="shared" si="141"/>
        <v>3.0000000000000027E-2</v>
      </c>
    </row>
    <row r="205" spans="4:25" ht="17.25" customHeight="1" x14ac:dyDescent="0.25">
      <c r="D205" s="32" t="s">
        <v>215</v>
      </c>
      <c r="E205" s="32" t="s">
        <v>216</v>
      </c>
      <c r="F205" s="33" t="s">
        <v>166</v>
      </c>
      <c r="G205" s="34" t="s">
        <v>163</v>
      </c>
      <c r="H205" s="32">
        <v>540</v>
      </c>
      <c r="I205" s="35" t="s">
        <v>139</v>
      </c>
      <c r="J205" s="35" t="s">
        <v>35</v>
      </c>
      <c r="K205" s="36">
        <f t="shared" si="136"/>
        <v>1.9999999999999997E-2</v>
      </c>
      <c r="L205" s="35" t="s">
        <v>168</v>
      </c>
      <c r="M205" s="37">
        <v>200</v>
      </c>
      <c r="N205" s="44">
        <f>ROUND(N203*5%,2)</f>
        <v>0.02</v>
      </c>
      <c r="O205" s="39">
        <f t="shared" ref="O205:Y205" si="142">ROUND(O203*5%,2)</f>
        <v>0.02</v>
      </c>
      <c r="P205" s="39">
        <f t="shared" si="142"/>
        <v>0.02</v>
      </c>
      <c r="Q205" s="39">
        <f t="shared" si="142"/>
        <v>0.02</v>
      </c>
      <c r="R205" s="39">
        <f t="shared" si="142"/>
        <v>0.02</v>
      </c>
      <c r="S205" s="39">
        <f t="shared" si="142"/>
        <v>0.02</v>
      </c>
      <c r="T205" s="39">
        <f t="shared" si="142"/>
        <v>0.02</v>
      </c>
      <c r="U205" s="39">
        <f t="shared" si="142"/>
        <v>0.02</v>
      </c>
      <c r="V205" s="39">
        <f t="shared" si="142"/>
        <v>0.02</v>
      </c>
      <c r="W205" s="39">
        <f t="shared" si="142"/>
        <v>0.02</v>
      </c>
      <c r="X205" s="39">
        <f t="shared" si="142"/>
        <v>0.02</v>
      </c>
      <c r="Y205" s="39">
        <f t="shared" si="142"/>
        <v>0.02</v>
      </c>
    </row>
    <row r="206" spans="4:25" ht="17.25" customHeight="1" x14ac:dyDescent="0.25">
      <c r="D206" s="32" t="s">
        <v>215</v>
      </c>
      <c r="E206" s="32" t="s">
        <v>216</v>
      </c>
      <c r="F206" s="33" t="s">
        <v>166</v>
      </c>
      <c r="G206" s="34" t="s">
        <v>163</v>
      </c>
      <c r="H206" s="32">
        <v>540</v>
      </c>
      <c r="I206" s="35" t="s">
        <v>139</v>
      </c>
      <c r="J206" s="35" t="s">
        <v>35</v>
      </c>
      <c r="K206" s="36">
        <f t="shared" si="136"/>
        <v>0.12000000000000004</v>
      </c>
      <c r="L206" s="35" t="s">
        <v>169</v>
      </c>
      <c r="M206" s="37">
        <v>125</v>
      </c>
      <c r="N206" s="44">
        <f>ROUND(N203*40%,2)</f>
        <v>0.12</v>
      </c>
      <c r="O206" s="39">
        <f t="shared" ref="O206:Y206" si="143">ROUND(O203*40%,2)</f>
        <v>0.12</v>
      </c>
      <c r="P206" s="39">
        <f t="shared" si="143"/>
        <v>0.12</v>
      </c>
      <c r="Q206" s="39">
        <f t="shared" si="143"/>
        <v>0.12</v>
      </c>
      <c r="R206" s="39">
        <f t="shared" si="143"/>
        <v>0.12</v>
      </c>
      <c r="S206" s="39">
        <f t="shared" si="143"/>
        <v>0.12</v>
      </c>
      <c r="T206" s="39">
        <f t="shared" si="143"/>
        <v>0.12</v>
      </c>
      <c r="U206" s="39">
        <f t="shared" si="143"/>
        <v>0.12</v>
      </c>
      <c r="V206" s="39">
        <f t="shared" si="143"/>
        <v>0.12</v>
      </c>
      <c r="W206" s="39">
        <f t="shared" si="143"/>
        <v>0.12</v>
      </c>
      <c r="X206" s="39">
        <f t="shared" si="143"/>
        <v>0.12</v>
      </c>
      <c r="Y206" s="39">
        <f t="shared" si="143"/>
        <v>0.12</v>
      </c>
    </row>
    <row r="207" spans="4:25" ht="17.25" customHeight="1" x14ac:dyDescent="0.25">
      <c r="D207" s="32" t="s">
        <v>215</v>
      </c>
      <c r="E207" s="32" t="s">
        <v>216</v>
      </c>
      <c r="F207" s="33" t="s">
        <v>166</v>
      </c>
      <c r="G207" s="34" t="s">
        <v>163</v>
      </c>
      <c r="H207" s="32">
        <v>540</v>
      </c>
      <c r="I207" s="35" t="s">
        <v>139</v>
      </c>
      <c r="J207" s="35" t="s">
        <v>35</v>
      </c>
      <c r="K207" s="36">
        <f>IFERROR(AVERAGE(N207:Y207),"n/a")</f>
        <v>8.9999999999999983E-2</v>
      </c>
      <c r="L207" s="91" t="s">
        <v>140</v>
      </c>
      <c r="M207" s="92">
        <v>220</v>
      </c>
      <c r="N207" s="128">
        <f>ROUND(N203*30%,2)</f>
        <v>0.09</v>
      </c>
      <c r="O207" s="129">
        <f t="shared" ref="O207:Y207" si="144">ROUND(O203*30%,2)</f>
        <v>0.09</v>
      </c>
      <c r="P207" s="129">
        <f t="shared" si="144"/>
        <v>0.09</v>
      </c>
      <c r="Q207" s="129">
        <f t="shared" si="144"/>
        <v>0.09</v>
      </c>
      <c r="R207" s="129">
        <f t="shared" si="144"/>
        <v>0.09</v>
      </c>
      <c r="S207" s="129">
        <f t="shared" si="144"/>
        <v>0.09</v>
      </c>
      <c r="T207" s="129">
        <f t="shared" si="144"/>
        <v>0.09</v>
      </c>
      <c r="U207" s="129">
        <f t="shared" si="144"/>
        <v>0.09</v>
      </c>
      <c r="V207" s="129">
        <f t="shared" si="144"/>
        <v>0.09</v>
      </c>
      <c r="W207" s="129">
        <f t="shared" si="144"/>
        <v>0.09</v>
      </c>
      <c r="X207" s="129">
        <f t="shared" si="144"/>
        <v>0.09</v>
      </c>
      <c r="Y207" s="129">
        <f t="shared" si="144"/>
        <v>0.09</v>
      </c>
    </row>
    <row r="208" spans="4:25" ht="17.25" customHeight="1" x14ac:dyDescent="0.25">
      <c r="D208" s="32" t="s">
        <v>215</v>
      </c>
      <c r="E208" s="32" t="s">
        <v>216</v>
      </c>
      <c r="F208" s="33" t="s">
        <v>166</v>
      </c>
      <c r="G208" s="34" t="s">
        <v>163</v>
      </c>
      <c r="H208" s="32">
        <v>540</v>
      </c>
      <c r="I208" s="35" t="s">
        <v>139</v>
      </c>
      <c r="J208" s="35" t="s">
        <v>35</v>
      </c>
      <c r="K208" s="36">
        <f>IFERROR(AVERAGE(N208:Y208),"n/a")</f>
        <v>1.9999999999999997E-2</v>
      </c>
      <c r="L208" s="91" t="s">
        <v>141</v>
      </c>
      <c r="M208" s="92">
        <v>220</v>
      </c>
      <c r="N208" s="128">
        <f>ROUND(N203*5%,2)</f>
        <v>0.02</v>
      </c>
      <c r="O208" s="129">
        <f t="shared" ref="O208:Y208" si="145">ROUND(O203*5%,2)</f>
        <v>0.02</v>
      </c>
      <c r="P208" s="129">
        <f t="shared" si="145"/>
        <v>0.02</v>
      </c>
      <c r="Q208" s="129">
        <f t="shared" si="145"/>
        <v>0.02</v>
      </c>
      <c r="R208" s="129">
        <f t="shared" si="145"/>
        <v>0.02</v>
      </c>
      <c r="S208" s="129">
        <f t="shared" si="145"/>
        <v>0.02</v>
      </c>
      <c r="T208" s="129">
        <f t="shared" si="145"/>
        <v>0.02</v>
      </c>
      <c r="U208" s="129">
        <f t="shared" si="145"/>
        <v>0.02</v>
      </c>
      <c r="V208" s="129">
        <f t="shared" si="145"/>
        <v>0.02</v>
      </c>
      <c r="W208" s="129">
        <f t="shared" si="145"/>
        <v>0.02</v>
      </c>
      <c r="X208" s="129">
        <f t="shared" si="145"/>
        <v>0.02</v>
      </c>
      <c r="Y208" s="129">
        <f t="shared" si="145"/>
        <v>0.02</v>
      </c>
    </row>
    <row r="209" spans="4:25" ht="17.25" customHeight="1" x14ac:dyDescent="0.25">
      <c r="D209" s="32" t="s">
        <v>215</v>
      </c>
      <c r="E209" s="32" t="s">
        <v>216</v>
      </c>
      <c r="F209" s="33" t="s">
        <v>166</v>
      </c>
      <c r="G209" s="34" t="s">
        <v>163</v>
      </c>
      <c r="H209" s="32">
        <v>540</v>
      </c>
      <c r="I209" s="35" t="s">
        <v>139</v>
      </c>
      <c r="J209" s="35" t="s">
        <v>35</v>
      </c>
      <c r="K209" s="36">
        <f>IFERROR(AVERAGE(N209:Y209),"n/a")</f>
        <v>1.9999999999999997E-2</v>
      </c>
      <c r="L209" s="91" t="s">
        <v>142</v>
      </c>
      <c r="M209" s="92">
        <v>170</v>
      </c>
      <c r="N209" s="128">
        <f>ROUND(N203*5%,2)</f>
        <v>0.02</v>
      </c>
      <c r="O209" s="129">
        <f t="shared" ref="O209:Y209" si="146">ROUND(O203*5%,2)</f>
        <v>0.02</v>
      </c>
      <c r="P209" s="129">
        <f t="shared" si="146"/>
        <v>0.02</v>
      </c>
      <c r="Q209" s="129">
        <f t="shared" si="146"/>
        <v>0.02</v>
      </c>
      <c r="R209" s="129">
        <f t="shared" si="146"/>
        <v>0.02</v>
      </c>
      <c r="S209" s="129">
        <f t="shared" si="146"/>
        <v>0.02</v>
      </c>
      <c r="T209" s="129">
        <f t="shared" si="146"/>
        <v>0.02</v>
      </c>
      <c r="U209" s="129">
        <f t="shared" si="146"/>
        <v>0.02</v>
      </c>
      <c r="V209" s="129">
        <f t="shared" si="146"/>
        <v>0.02</v>
      </c>
      <c r="W209" s="129">
        <f t="shared" si="146"/>
        <v>0.02</v>
      </c>
      <c r="X209" s="129">
        <f t="shared" si="146"/>
        <v>0.02</v>
      </c>
      <c r="Y209" s="129">
        <f t="shared" si="146"/>
        <v>0.02</v>
      </c>
    </row>
    <row r="210" spans="4:25" ht="17.25" customHeight="1" x14ac:dyDescent="0.25">
      <c r="D210" s="32" t="s">
        <v>215</v>
      </c>
      <c r="E210" s="32" t="s">
        <v>216</v>
      </c>
      <c r="F210" s="33" t="s">
        <v>166</v>
      </c>
      <c r="G210" s="34" t="s">
        <v>163</v>
      </c>
      <c r="H210" s="32">
        <v>540</v>
      </c>
      <c r="I210" s="35" t="s">
        <v>139</v>
      </c>
      <c r="J210" s="35" t="s">
        <v>35</v>
      </c>
      <c r="K210" s="36">
        <f t="shared" si="136"/>
        <v>0</v>
      </c>
      <c r="L210" s="35" t="s">
        <v>143</v>
      </c>
      <c r="M210" s="37">
        <f>591/2</f>
        <v>295.5</v>
      </c>
      <c r="N210" s="130">
        <v>0</v>
      </c>
      <c r="O210" s="131">
        <v>0</v>
      </c>
      <c r="P210" s="131">
        <v>0</v>
      </c>
      <c r="Q210" s="131">
        <v>0</v>
      </c>
      <c r="R210" s="131">
        <v>0</v>
      </c>
      <c r="S210" s="131">
        <v>0</v>
      </c>
      <c r="T210" s="131">
        <v>0</v>
      </c>
      <c r="U210" s="131">
        <v>0</v>
      </c>
      <c r="V210" s="131">
        <v>0</v>
      </c>
      <c r="W210" s="131">
        <v>0</v>
      </c>
      <c r="X210" s="131">
        <v>0</v>
      </c>
      <c r="Y210" s="131">
        <v>0</v>
      </c>
    </row>
    <row r="211" spans="4:25" ht="17.25" customHeight="1" x14ac:dyDescent="0.25">
      <c r="D211" s="32" t="s">
        <v>215</v>
      </c>
      <c r="E211" s="32" t="s">
        <v>216</v>
      </c>
      <c r="F211" s="33" t="s">
        <v>166</v>
      </c>
      <c r="G211" s="34" t="s">
        <v>163</v>
      </c>
      <c r="H211" s="32">
        <v>540</v>
      </c>
      <c r="I211" s="35" t="s">
        <v>139</v>
      </c>
      <c r="J211" s="35" t="s">
        <v>35</v>
      </c>
      <c r="K211" s="36">
        <f t="shared" si="136"/>
        <v>0</v>
      </c>
      <c r="L211" s="35" t="s">
        <v>144</v>
      </c>
      <c r="M211" s="37">
        <v>200</v>
      </c>
      <c r="N211" s="130">
        <v>0</v>
      </c>
      <c r="O211" s="131">
        <v>0</v>
      </c>
      <c r="P211" s="131">
        <v>0</v>
      </c>
      <c r="Q211" s="131">
        <v>0</v>
      </c>
      <c r="R211" s="131">
        <v>0</v>
      </c>
      <c r="S211" s="131">
        <v>0</v>
      </c>
      <c r="T211" s="131">
        <v>0</v>
      </c>
      <c r="U211" s="131">
        <v>0</v>
      </c>
      <c r="V211" s="131">
        <v>0</v>
      </c>
      <c r="W211" s="131">
        <v>0</v>
      </c>
      <c r="X211" s="131">
        <v>0</v>
      </c>
      <c r="Y211" s="131">
        <v>0</v>
      </c>
    </row>
    <row r="212" spans="4:25" ht="17.25" customHeight="1" x14ac:dyDescent="0.25">
      <c r="D212" s="32" t="s">
        <v>215</v>
      </c>
      <c r="E212" s="32" t="s">
        <v>216</v>
      </c>
      <c r="F212" s="33" t="s">
        <v>166</v>
      </c>
      <c r="G212" s="34" t="s">
        <v>163</v>
      </c>
      <c r="H212" s="32">
        <v>540</v>
      </c>
      <c r="I212" s="35" t="s">
        <v>139</v>
      </c>
      <c r="J212" s="35" t="s">
        <v>35</v>
      </c>
      <c r="K212" s="36">
        <f t="shared" si="136"/>
        <v>0</v>
      </c>
      <c r="L212" s="35" t="s">
        <v>145</v>
      </c>
      <c r="M212" s="37">
        <v>200</v>
      </c>
      <c r="N212" s="130">
        <v>0</v>
      </c>
      <c r="O212" s="131">
        <v>0</v>
      </c>
      <c r="P212" s="131">
        <v>0</v>
      </c>
      <c r="Q212" s="131">
        <v>0</v>
      </c>
      <c r="R212" s="131">
        <v>0</v>
      </c>
      <c r="S212" s="131">
        <v>0</v>
      </c>
      <c r="T212" s="131">
        <v>0</v>
      </c>
      <c r="U212" s="131">
        <v>0</v>
      </c>
      <c r="V212" s="131">
        <v>0</v>
      </c>
      <c r="W212" s="131">
        <v>0</v>
      </c>
      <c r="X212" s="131">
        <v>0</v>
      </c>
      <c r="Y212" s="131">
        <v>0</v>
      </c>
    </row>
    <row r="213" spans="4:25" ht="17.25" customHeight="1" x14ac:dyDescent="0.25">
      <c r="D213" s="23" t="s">
        <v>215</v>
      </c>
      <c r="E213" s="23" t="s">
        <v>216</v>
      </c>
      <c r="F213" s="24" t="s">
        <v>170</v>
      </c>
      <c r="G213" s="25" t="s">
        <v>163</v>
      </c>
      <c r="H213" s="23">
        <v>540</v>
      </c>
      <c r="I213" s="26" t="s">
        <v>171</v>
      </c>
      <c r="J213" s="26" t="s">
        <v>34</v>
      </c>
      <c r="K213" s="27">
        <f>IFERROR(AVERAGE(N213:Y213),"n/a")</f>
        <v>0.59999999999999987</v>
      </c>
      <c r="L213" s="28" t="s">
        <v>28</v>
      </c>
      <c r="M213" s="29" t="s">
        <v>28</v>
      </c>
      <c r="N213" s="30">
        <v>0.6</v>
      </c>
      <c r="O213" s="31">
        <v>0.6</v>
      </c>
      <c r="P213" s="31">
        <v>0.6</v>
      </c>
      <c r="Q213" s="31">
        <v>0.6</v>
      </c>
      <c r="R213" s="31">
        <v>0.6</v>
      </c>
      <c r="S213" s="31">
        <v>0.6</v>
      </c>
      <c r="T213" s="31">
        <v>0.6</v>
      </c>
      <c r="U213" s="31">
        <v>0.6</v>
      </c>
      <c r="V213" s="31">
        <v>0.6</v>
      </c>
      <c r="W213" s="31">
        <v>0.6</v>
      </c>
      <c r="X213" s="31">
        <v>0.6</v>
      </c>
      <c r="Y213" s="31">
        <v>0.6</v>
      </c>
    </row>
    <row r="214" spans="4:25" ht="17.25" customHeight="1" x14ac:dyDescent="0.25">
      <c r="D214" s="32" t="s">
        <v>215</v>
      </c>
      <c r="E214" s="32" t="s">
        <v>216</v>
      </c>
      <c r="F214" s="33" t="s">
        <v>170</v>
      </c>
      <c r="G214" s="34" t="s">
        <v>163</v>
      </c>
      <c r="H214" s="32">
        <v>540</v>
      </c>
      <c r="I214" s="35" t="s">
        <v>171</v>
      </c>
      <c r="J214" s="35" t="s">
        <v>35</v>
      </c>
      <c r="K214" s="36">
        <f>IFERROR(AVERAGE(N214:Y214),"n/a")</f>
        <v>0.59999999999999987</v>
      </c>
      <c r="L214" s="85" t="s">
        <v>54</v>
      </c>
      <c r="M214" s="37">
        <v>2.5</v>
      </c>
      <c r="N214" s="44">
        <f>N213</f>
        <v>0.6</v>
      </c>
      <c r="O214" s="39">
        <f t="shared" ref="O214:Y214" si="147">O213</f>
        <v>0.6</v>
      </c>
      <c r="P214" s="39">
        <f t="shared" si="147"/>
        <v>0.6</v>
      </c>
      <c r="Q214" s="39">
        <f t="shared" si="147"/>
        <v>0.6</v>
      </c>
      <c r="R214" s="39">
        <f t="shared" si="147"/>
        <v>0.6</v>
      </c>
      <c r="S214" s="39">
        <f t="shared" si="147"/>
        <v>0.6</v>
      </c>
      <c r="T214" s="39">
        <f t="shared" si="147"/>
        <v>0.6</v>
      </c>
      <c r="U214" s="39">
        <f t="shared" si="147"/>
        <v>0.6</v>
      </c>
      <c r="V214" s="39">
        <f t="shared" si="147"/>
        <v>0.6</v>
      </c>
      <c r="W214" s="39">
        <f t="shared" si="147"/>
        <v>0.6</v>
      </c>
      <c r="X214" s="39">
        <f t="shared" si="147"/>
        <v>0.6</v>
      </c>
      <c r="Y214" s="39">
        <f t="shared" si="147"/>
        <v>0.6</v>
      </c>
    </row>
    <row r="215" spans="4:25" ht="17.25" customHeight="1" x14ac:dyDescent="0.25">
      <c r="D215" s="139" t="s">
        <v>215</v>
      </c>
      <c r="E215" s="139" t="s">
        <v>216</v>
      </c>
      <c r="F215" s="140" t="s">
        <v>28</v>
      </c>
      <c r="G215" s="141" t="s">
        <v>172</v>
      </c>
      <c r="H215" s="139" t="s">
        <v>28</v>
      </c>
      <c r="I215" s="142" t="s">
        <v>28</v>
      </c>
      <c r="J215" s="142" t="s">
        <v>28</v>
      </c>
      <c r="K215" s="143" t="str">
        <f t="shared" si="136"/>
        <v>n/a</v>
      </c>
      <c r="L215" s="142" t="s">
        <v>28</v>
      </c>
      <c r="M215" s="144" t="s">
        <v>28</v>
      </c>
      <c r="N215" s="145" t="s">
        <v>28</v>
      </c>
      <c r="O215" s="143" t="s">
        <v>28</v>
      </c>
      <c r="P215" s="143" t="s">
        <v>28</v>
      </c>
      <c r="Q215" s="143" t="s">
        <v>28</v>
      </c>
      <c r="R215" s="143" t="s">
        <v>28</v>
      </c>
      <c r="S215" s="143" t="s">
        <v>28</v>
      </c>
      <c r="T215" s="143" t="s">
        <v>28</v>
      </c>
      <c r="U215" s="143" t="s">
        <v>28</v>
      </c>
      <c r="V215" s="143" t="s">
        <v>28</v>
      </c>
      <c r="W215" s="143" t="s">
        <v>28</v>
      </c>
      <c r="X215" s="143" t="s">
        <v>28</v>
      </c>
      <c r="Y215" s="143" t="s">
        <v>28</v>
      </c>
    </row>
    <row r="216" spans="4:25" ht="17.25" customHeight="1" x14ac:dyDescent="0.25">
      <c r="D216" s="23" t="s">
        <v>215</v>
      </c>
      <c r="E216" s="23" t="s">
        <v>216</v>
      </c>
      <c r="F216" s="24" t="s">
        <v>173</v>
      </c>
      <c r="G216" s="25" t="s">
        <v>163</v>
      </c>
      <c r="H216" s="23">
        <v>550</v>
      </c>
      <c r="I216" s="26" t="s">
        <v>155</v>
      </c>
      <c r="J216" s="26" t="s">
        <v>34</v>
      </c>
      <c r="K216" s="27">
        <f t="shared" si="136"/>
        <v>7.5000000000000011E-2</v>
      </c>
      <c r="L216" s="28" t="s">
        <v>28</v>
      </c>
      <c r="M216" s="29" t="s">
        <v>28</v>
      </c>
      <c r="N216" s="30">
        <v>0.05</v>
      </c>
      <c r="O216" s="31">
        <v>0.05</v>
      </c>
      <c r="P216" s="31">
        <v>0.05</v>
      </c>
      <c r="Q216" s="31">
        <v>0.05</v>
      </c>
      <c r="R216" s="31">
        <v>0.06</v>
      </c>
      <c r="S216" s="31">
        <v>7.0000000000000007E-2</v>
      </c>
      <c r="T216" s="31">
        <v>0.11</v>
      </c>
      <c r="U216" s="31">
        <v>0.18</v>
      </c>
      <c r="V216" s="31">
        <v>0.11</v>
      </c>
      <c r="W216" s="31">
        <v>7.0000000000000007E-2</v>
      </c>
      <c r="X216" s="31">
        <v>0.05</v>
      </c>
      <c r="Y216" s="31">
        <v>0.05</v>
      </c>
    </row>
    <row r="217" spans="4:25" ht="17.25" customHeight="1" x14ac:dyDescent="0.25">
      <c r="D217" s="32" t="s">
        <v>215</v>
      </c>
      <c r="E217" s="32" t="s">
        <v>216</v>
      </c>
      <c r="F217" s="33" t="s">
        <v>173</v>
      </c>
      <c r="G217" s="34" t="s">
        <v>163</v>
      </c>
      <c r="H217" s="32">
        <v>550</v>
      </c>
      <c r="I217" s="35" t="s">
        <v>155</v>
      </c>
      <c r="J217" s="35" t="s">
        <v>35</v>
      </c>
      <c r="K217" s="36">
        <f t="shared" si="136"/>
        <v>5.5833333333333346E-2</v>
      </c>
      <c r="L217" s="35" t="s">
        <v>156</v>
      </c>
      <c r="M217" s="37">
        <v>0.12</v>
      </c>
      <c r="N217" s="44">
        <f>ROUND(N216*0.7,2)</f>
        <v>0.04</v>
      </c>
      <c r="O217" s="39">
        <f t="shared" ref="O217:Y217" si="148">ROUND(O216*0.7,2)</f>
        <v>0.04</v>
      </c>
      <c r="P217" s="39">
        <f t="shared" si="148"/>
        <v>0.04</v>
      </c>
      <c r="Q217" s="39">
        <f t="shared" si="148"/>
        <v>0.04</v>
      </c>
      <c r="R217" s="39">
        <f t="shared" si="148"/>
        <v>0.04</v>
      </c>
      <c r="S217" s="39">
        <f t="shared" si="148"/>
        <v>0.05</v>
      </c>
      <c r="T217" s="39">
        <f t="shared" si="148"/>
        <v>0.08</v>
      </c>
      <c r="U217" s="39">
        <f t="shared" si="148"/>
        <v>0.13</v>
      </c>
      <c r="V217" s="39">
        <f t="shared" si="148"/>
        <v>0.08</v>
      </c>
      <c r="W217" s="39">
        <f t="shared" si="148"/>
        <v>0.05</v>
      </c>
      <c r="X217" s="39">
        <f t="shared" si="148"/>
        <v>0.04</v>
      </c>
      <c r="Y217" s="39">
        <f t="shared" si="148"/>
        <v>0.04</v>
      </c>
    </row>
    <row r="218" spans="4:25" ht="17.25" customHeight="1" x14ac:dyDescent="0.25">
      <c r="D218" s="32" t="s">
        <v>215</v>
      </c>
      <c r="E218" s="32" t="s">
        <v>216</v>
      </c>
      <c r="F218" s="33" t="s">
        <v>173</v>
      </c>
      <c r="G218" s="34" t="s">
        <v>163</v>
      </c>
      <c r="H218" s="32">
        <v>550</v>
      </c>
      <c r="I218" s="35" t="s">
        <v>155</v>
      </c>
      <c r="J218" s="35" t="s">
        <v>35</v>
      </c>
      <c r="K218" s="36">
        <f t="shared" si="136"/>
        <v>1.9166666666666669E-2</v>
      </c>
      <c r="L218" s="35" t="s">
        <v>157</v>
      </c>
      <c r="M218" s="37">
        <v>0.75</v>
      </c>
      <c r="N218" s="44">
        <f>N216-N217</f>
        <v>1.0000000000000002E-2</v>
      </c>
      <c r="O218" s="39">
        <f t="shared" ref="O218:Y218" si="149">O216-O217</f>
        <v>1.0000000000000002E-2</v>
      </c>
      <c r="P218" s="39">
        <f t="shared" si="149"/>
        <v>1.0000000000000002E-2</v>
      </c>
      <c r="Q218" s="39">
        <f t="shared" si="149"/>
        <v>1.0000000000000002E-2</v>
      </c>
      <c r="R218" s="39">
        <f t="shared" si="149"/>
        <v>1.9999999999999997E-2</v>
      </c>
      <c r="S218" s="39">
        <f t="shared" si="149"/>
        <v>2.0000000000000004E-2</v>
      </c>
      <c r="T218" s="39">
        <f t="shared" si="149"/>
        <v>0.03</v>
      </c>
      <c r="U218" s="39">
        <f t="shared" si="149"/>
        <v>4.9999999999999989E-2</v>
      </c>
      <c r="V218" s="39">
        <f t="shared" si="149"/>
        <v>0.03</v>
      </c>
      <c r="W218" s="39">
        <f t="shared" si="149"/>
        <v>2.0000000000000004E-2</v>
      </c>
      <c r="X218" s="39">
        <f t="shared" si="149"/>
        <v>1.0000000000000002E-2</v>
      </c>
      <c r="Y218" s="39">
        <f t="shared" si="149"/>
        <v>1.0000000000000002E-2</v>
      </c>
    </row>
    <row r="219" spans="4:25" ht="17.25" customHeight="1" x14ac:dyDescent="0.25">
      <c r="D219" s="32" t="s">
        <v>215</v>
      </c>
      <c r="E219" s="32" t="s">
        <v>216</v>
      </c>
      <c r="F219" s="33" t="s">
        <v>173</v>
      </c>
      <c r="G219" s="34" t="s">
        <v>163</v>
      </c>
      <c r="H219" s="32">
        <v>550</v>
      </c>
      <c r="I219" s="35" t="s">
        <v>155</v>
      </c>
      <c r="J219" s="35" t="s">
        <v>35</v>
      </c>
      <c r="K219" s="36">
        <f t="shared" si="136"/>
        <v>7.5000000000000011E-2</v>
      </c>
      <c r="L219" s="35" t="s">
        <v>55</v>
      </c>
      <c r="M219" s="37">
        <f>ROUND(30%*15,1)</f>
        <v>4.5</v>
      </c>
      <c r="N219" s="44">
        <f>SUM(N217:N218)</f>
        <v>0.05</v>
      </c>
      <c r="O219" s="39">
        <f t="shared" ref="O219:Y219" si="150">SUM(O217:O218)</f>
        <v>0.05</v>
      </c>
      <c r="P219" s="39">
        <f t="shared" si="150"/>
        <v>0.05</v>
      </c>
      <c r="Q219" s="39">
        <f t="shared" si="150"/>
        <v>0.05</v>
      </c>
      <c r="R219" s="39">
        <f t="shared" si="150"/>
        <v>0.06</v>
      </c>
      <c r="S219" s="39">
        <f t="shared" si="150"/>
        <v>7.0000000000000007E-2</v>
      </c>
      <c r="T219" s="39">
        <f t="shared" si="150"/>
        <v>0.11</v>
      </c>
      <c r="U219" s="39">
        <f t="shared" si="150"/>
        <v>0.18</v>
      </c>
      <c r="V219" s="39">
        <f t="shared" si="150"/>
        <v>0.11</v>
      </c>
      <c r="W219" s="39">
        <f t="shared" si="150"/>
        <v>7.0000000000000007E-2</v>
      </c>
      <c r="X219" s="39">
        <f t="shared" si="150"/>
        <v>0.05</v>
      </c>
      <c r="Y219" s="39">
        <f t="shared" si="150"/>
        <v>0.05</v>
      </c>
    </row>
    <row r="220" spans="4:25" ht="17.25" customHeight="1" x14ac:dyDescent="0.25">
      <c r="D220" s="23" t="s">
        <v>215</v>
      </c>
      <c r="E220" s="23" t="s">
        <v>216</v>
      </c>
      <c r="F220" s="24" t="s">
        <v>173</v>
      </c>
      <c r="G220" s="25" t="s">
        <v>163</v>
      </c>
      <c r="H220" s="23">
        <v>550</v>
      </c>
      <c r="I220" s="26" t="s">
        <v>158</v>
      </c>
      <c r="J220" s="26" t="s">
        <v>34</v>
      </c>
      <c r="K220" s="27">
        <f t="shared" si="136"/>
        <v>7.5000000000000011E-2</v>
      </c>
      <c r="L220" s="28" t="s">
        <v>28</v>
      </c>
      <c r="M220" s="29" t="s">
        <v>28</v>
      </c>
      <c r="N220" s="30">
        <v>0.05</v>
      </c>
      <c r="O220" s="31">
        <v>0.05</v>
      </c>
      <c r="P220" s="31">
        <v>0.05</v>
      </c>
      <c r="Q220" s="31">
        <v>0.05</v>
      </c>
      <c r="R220" s="31">
        <v>0.06</v>
      </c>
      <c r="S220" s="31">
        <v>7.0000000000000007E-2</v>
      </c>
      <c r="T220" s="31">
        <v>0.11</v>
      </c>
      <c r="U220" s="31">
        <v>0.18</v>
      </c>
      <c r="V220" s="31">
        <v>0.11</v>
      </c>
      <c r="W220" s="31">
        <v>7.0000000000000007E-2</v>
      </c>
      <c r="X220" s="31">
        <v>0.05</v>
      </c>
      <c r="Y220" s="31">
        <v>0.05</v>
      </c>
    </row>
    <row r="221" spans="4:25" ht="17.25" customHeight="1" x14ac:dyDescent="0.25">
      <c r="D221" s="32" t="s">
        <v>215</v>
      </c>
      <c r="E221" s="32" t="s">
        <v>216</v>
      </c>
      <c r="F221" s="33" t="s">
        <v>173</v>
      </c>
      <c r="G221" s="34" t="s">
        <v>163</v>
      </c>
      <c r="H221" s="32">
        <v>550</v>
      </c>
      <c r="I221" s="35" t="s">
        <v>158</v>
      </c>
      <c r="J221" s="35" t="s">
        <v>35</v>
      </c>
      <c r="K221" s="36">
        <f t="shared" si="136"/>
        <v>5.5833333333333346E-2</v>
      </c>
      <c r="L221" s="35" t="s">
        <v>156</v>
      </c>
      <c r="M221" s="37">
        <v>0.12</v>
      </c>
      <c r="N221" s="44">
        <f>ROUND(N220*0.7,2)</f>
        <v>0.04</v>
      </c>
      <c r="O221" s="39">
        <f t="shared" ref="O221:Y221" si="151">ROUND(O220*0.7,2)</f>
        <v>0.04</v>
      </c>
      <c r="P221" s="39">
        <f t="shared" si="151"/>
        <v>0.04</v>
      </c>
      <c r="Q221" s="39">
        <f t="shared" si="151"/>
        <v>0.04</v>
      </c>
      <c r="R221" s="39">
        <f t="shared" si="151"/>
        <v>0.04</v>
      </c>
      <c r="S221" s="39">
        <f t="shared" si="151"/>
        <v>0.05</v>
      </c>
      <c r="T221" s="39">
        <f t="shared" si="151"/>
        <v>0.08</v>
      </c>
      <c r="U221" s="39">
        <f t="shared" si="151"/>
        <v>0.13</v>
      </c>
      <c r="V221" s="39">
        <f t="shared" si="151"/>
        <v>0.08</v>
      </c>
      <c r="W221" s="39">
        <f t="shared" si="151"/>
        <v>0.05</v>
      </c>
      <c r="X221" s="39">
        <f t="shared" si="151"/>
        <v>0.04</v>
      </c>
      <c r="Y221" s="39">
        <f t="shared" si="151"/>
        <v>0.04</v>
      </c>
    </row>
    <row r="222" spans="4:25" ht="17.25" customHeight="1" x14ac:dyDescent="0.25">
      <c r="D222" s="32" t="s">
        <v>215</v>
      </c>
      <c r="E222" s="32" t="s">
        <v>216</v>
      </c>
      <c r="F222" s="33" t="s">
        <v>173</v>
      </c>
      <c r="G222" s="34" t="s">
        <v>163</v>
      </c>
      <c r="H222" s="32">
        <v>550</v>
      </c>
      <c r="I222" s="35" t="s">
        <v>158</v>
      </c>
      <c r="J222" s="35" t="s">
        <v>35</v>
      </c>
      <c r="K222" s="36">
        <f t="shared" si="136"/>
        <v>1.9166666666666669E-2</v>
      </c>
      <c r="L222" s="35" t="s">
        <v>157</v>
      </c>
      <c r="M222" s="37">
        <v>0.75</v>
      </c>
      <c r="N222" s="44">
        <f>N220-N221</f>
        <v>1.0000000000000002E-2</v>
      </c>
      <c r="O222" s="39">
        <f t="shared" ref="O222:Y222" si="152">O220-O221</f>
        <v>1.0000000000000002E-2</v>
      </c>
      <c r="P222" s="39">
        <f t="shared" si="152"/>
        <v>1.0000000000000002E-2</v>
      </c>
      <c r="Q222" s="39">
        <f t="shared" si="152"/>
        <v>1.0000000000000002E-2</v>
      </c>
      <c r="R222" s="39">
        <f t="shared" si="152"/>
        <v>1.9999999999999997E-2</v>
      </c>
      <c r="S222" s="39">
        <f t="shared" si="152"/>
        <v>2.0000000000000004E-2</v>
      </c>
      <c r="T222" s="39">
        <f t="shared" si="152"/>
        <v>0.03</v>
      </c>
      <c r="U222" s="39">
        <f t="shared" si="152"/>
        <v>4.9999999999999989E-2</v>
      </c>
      <c r="V222" s="39">
        <f t="shared" si="152"/>
        <v>0.03</v>
      </c>
      <c r="W222" s="39">
        <f t="shared" si="152"/>
        <v>2.0000000000000004E-2</v>
      </c>
      <c r="X222" s="39">
        <f t="shared" si="152"/>
        <v>1.0000000000000002E-2</v>
      </c>
      <c r="Y222" s="39">
        <f t="shared" si="152"/>
        <v>1.0000000000000002E-2</v>
      </c>
    </row>
    <row r="223" spans="4:25" ht="17.25" customHeight="1" x14ac:dyDescent="0.25">
      <c r="D223" s="32" t="s">
        <v>215</v>
      </c>
      <c r="E223" s="32" t="s">
        <v>216</v>
      </c>
      <c r="F223" s="33" t="s">
        <v>173</v>
      </c>
      <c r="G223" s="34" t="s">
        <v>163</v>
      </c>
      <c r="H223" s="32">
        <v>550</v>
      </c>
      <c r="I223" s="35" t="s">
        <v>158</v>
      </c>
      <c r="J223" s="35" t="s">
        <v>35</v>
      </c>
      <c r="K223" s="36">
        <f t="shared" si="136"/>
        <v>7.5000000000000011E-2</v>
      </c>
      <c r="L223" s="35" t="s">
        <v>55</v>
      </c>
      <c r="M223" s="37">
        <f>ROUND(10%*30,1)</f>
        <v>3</v>
      </c>
      <c r="N223" s="44">
        <f>SUM(N221:N222)</f>
        <v>0.05</v>
      </c>
      <c r="O223" s="39">
        <f t="shared" ref="O223:Y223" si="153">SUM(O221:O222)</f>
        <v>0.05</v>
      </c>
      <c r="P223" s="39">
        <f t="shared" si="153"/>
        <v>0.05</v>
      </c>
      <c r="Q223" s="39">
        <f t="shared" si="153"/>
        <v>0.05</v>
      </c>
      <c r="R223" s="39">
        <f t="shared" si="153"/>
        <v>0.06</v>
      </c>
      <c r="S223" s="39">
        <f t="shared" si="153"/>
        <v>7.0000000000000007E-2</v>
      </c>
      <c r="T223" s="39">
        <f t="shared" si="153"/>
        <v>0.11</v>
      </c>
      <c r="U223" s="39">
        <f t="shared" si="153"/>
        <v>0.18</v>
      </c>
      <c r="V223" s="39">
        <f t="shared" si="153"/>
        <v>0.11</v>
      </c>
      <c r="W223" s="39">
        <f t="shared" si="153"/>
        <v>7.0000000000000007E-2</v>
      </c>
      <c r="X223" s="39">
        <f t="shared" si="153"/>
        <v>0.05</v>
      </c>
      <c r="Y223" s="39">
        <f t="shared" si="153"/>
        <v>0.05</v>
      </c>
    </row>
    <row r="224" spans="4:25" ht="17.25" customHeight="1" x14ac:dyDescent="0.25">
      <c r="D224" s="23" t="s">
        <v>215</v>
      </c>
      <c r="E224" s="23" t="s">
        <v>216</v>
      </c>
      <c r="F224" s="24" t="s">
        <v>174</v>
      </c>
      <c r="G224" s="25" t="s">
        <v>163</v>
      </c>
      <c r="H224" s="23">
        <v>600</v>
      </c>
      <c r="I224" s="26" t="s">
        <v>175</v>
      </c>
      <c r="J224" s="26" t="s">
        <v>34</v>
      </c>
      <c r="K224" s="27">
        <f t="shared" si="136"/>
        <v>0.29999999999999993</v>
      </c>
      <c r="L224" s="28" t="s">
        <v>28</v>
      </c>
      <c r="M224" s="29" t="s">
        <v>28</v>
      </c>
      <c r="N224" s="30">
        <v>0.3</v>
      </c>
      <c r="O224" s="31">
        <v>0.3</v>
      </c>
      <c r="P224" s="31">
        <v>0.3</v>
      </c>
      <c r="Q224" s="31">
        <v>0.3</v>
      </c>
      <c r="R224" s="31">
        <v>0.3</v>
      </c>
      <c r="S224" s="31">
        <v>0.3</v>
      </c>
      <c r="T224" s="31">
        <v>0.3</v>
      </c>
      <c r="U224" s="31">
        <v>0.3</v>
      </c>
      <c r="V224" s="31">
        <v>0.3</v>
      </c>
      <c r="W224" s="31">
        <v>0.3</v>
      </c>
      <c r="X224" s="31">
        <v>0.3</v>
      </c>
      <c r="Y224" s="31">
        <v>0.3</v>
      </c>
    </row>
    <row r="225" spans="4:25" ht="17.25" customHeight="1" x14ac:dyDescent="0.25">
      <c r="D225" s="32" t="s">
        <v>215</v>
      </c>
      <c r="E225" s="32" t="s">
        <v>216</v>
      </c>
      <c r="F225" s="33" t="s">
        <v>174</v>
      </c>
      <c r="G225" s="34" t="s">
        <v>163</v>
      </c>
      <c r="H225" s="32">
        <v>600</v>
      </c>
      <c r="I225" s="35" t="s">
        <v>175</v>
      </c>
      <c r="J225" s="35" t="s">
        <v>35</v>
      </c>
      <c r="K225" s="36">
        <f t="shared" si="136"/>
        <v>0.29999999999999993</v>
      </c>
      <c r="L225" s="85" t="s">
        <v>54</v>
      </c>
      <c r="M225" s="37">
        <v>2.5</v>
      </c>
      <c r="N225" s="44">
        <f>N224</f>
        <v>0.3</v>
      </c>
      <c r="O225" s="39">
        <f t="shared" ref="O225:Y225" si="154">O224</f>
        <v>0.3</v>
      </c>
      <c r="P225" s="39">
        <f t="shared" si="154"/>
        <v>0.3</v>
      </c>
      <c r="Q225" s="39">
        <f t="shared" si="154"/>
        <v>0.3</v>
      </c>
      <c r="R225" s="39">
        <f t="shared" si="154"/>
        <v>0.3</v>
      </c>
      <c r="S225" s="39">
        <f t="shared" si="154"/>
        <v>0.3</v>
      </c>
      <c r="T225" s="39">
        <f t="shared" si="154"/>
        <v>0.3</v>
      </c>
      <c r="U225" s="39">
        <f t="shared" si="154"/>
        <v>0.3</v>
      </c>
      <c r="V225" s="39">
        <f t="shared" si="154"/>
        <v>0.3</v>
      </c>
      <c r="W225" s="39">
        <f t="shared" si="154"/>
        <v>0.3</v>
      </c>
      <c r="X225" s="39">
        <f t="shared" si="154"/>
        <v>0.3</v>
      </c>
      <c r="Y225" s="39">
        <f t="shared" si="154"/>
        <v>0.3</v>
      </c>
    </row>
    <row r="226" spans="4:25" ht="17.25" customHeight="1" x14ac:dyDescent="0.25">
      <c r="D226" s="32" t="s">
        <v>215</v>
      </c>
      <c r="E226" s="32" t="s">
        <v>216</v>
      </c>
      <c r="F226" s="33" t="s">
        <v>174</v>
      </c>
      <c r="G226" s="34" t="s">
        <v>163</v>
      </c>
      <c r="H226" s="32">
        <v>600</v>
      </c>
      <c r="I226" s="35" t="s">
        <v>175</v>
      </c>
      <c r="J226" s="35" t="s">
        <v>35</v>
      </c>
      <c r="K226" s="36">
        <f>IFERROR(AVERAGE(N226:Y226),"n/a")</f>
        <v>0.14999999999999997</v>
      </c>
      <c r="L226" s="35" t="s">
        <v>55</v>
      </c>
      <c r="M226" s="37">
        <f>ROUND(0.5%*230,1)</f>
        <v>1.2</v>
      </c>
      <c r="N226" s="44">
        <f>N227</f>
        <v>0.15</v>
      </c>
      <c r="O226" s="39">
        <f t="shared" ref="O226:Y226" si="155">O227</f>
        <v>0.15</v>
      </c>
      <c r="P226" s="39">
        <f t="shared" si="155"/>
        <v>0.15</v>
      </c>
      <c r="Q226" s="39">
        <f t="shared" si="155"/>
        <v>0.15</v>
      </c>
      <c r="R226" s="39">
        <f t="shared" si="155"/>
        <v>0.15</v>
      </c>
      <c r="S226" s="39">
        <f t="shared" si="155"/>
        <v>0.15</v>
      </c>
      <c r="T226" s="39">
        <f t="shared" si="155"/>
        <v>0.15</v>
      </c>
      <c r="U226" s="39">
        <f t="shared" si="155"/>
        <v>0.15</v>
      </c>
      <c r="V226" s="39">
        <f t="shared" si="155"/>
        <v>0.15</v>
      </c>
      <c r="W226" s="39">
        <f t="shared" si="155"/>
        <v>0.15</v>
      </c>
      <c r="X226" s="39">
        <f t="shared" si="155"/>
        <v>0.15</v>
      </c>
      <c r="Y226" s="39">
        <f t="shared" si="155"/>
        <v>0.15</v>
      </c>
    </row>
    <row r="227" spans="4:25" ht="17.25" customHeight="1" x14ac:dyDescent="0.25">
      <c r="D227" s="32" t="s">
        <v>215</v>
      </c>
      <c r="E227" s="32" t="s">
        <v>216</v>
      </c>
      <c r="F227" s="33" t="s">
        <v>174</v>
      </c>
      <c r="G227" s="34" t="s">
        <v>163</v>
      </c>
      <c r="H227" s="32">
        <v>600</v>
      </c>
      <c r="I227" s="35" t="s">
        <v>175</v>
      </c>
      <c r="J227" s="35" t="s">
        <v>35</v>
      </c>
      <c r="K227" s="36">
        <f>IFERROR(AVERAGE(N227:Y227),"n/a")</f>
        <v>0.14999999999999997</v>
      </c>
      <c r="L227" s="35" t="s">
        <v>51</v>
      </c>
      <c r="M227" s="37">
        <v>1.5</v>
      </c>
      <c r="N227" s="44">
        <f>ROUND(N224*50%,2)</f>
        <v>0.15</v>
      </c>
      <c r="O227" s="39">
        <f t="shared" ref="O227:Y227" si="156">ROUND(O224*50%,2)</f>
        <v>0.15</v>
      </c>
      <c r="P227" s="39">
        <f t="shared" si="156"/>
        <v>0.15</v>
      </c>
      <c r="Q227" s="39">
        <f t="shared" si="156"/>
        <v>0.15</v>
      </c>
      <c r="R227" s="39">
        <f t="shared" si="156"/>
        <v>0.15</v>
      </c>
      <c r="S227" s="39">
        <f t="shared" si="156"/>
        <v>0.15</v>
      </c>
      <c r="T227" s="39">
        <f t="shared" si="156"/>
        <v>0.15</v>
      </c>
      <c r="U227" s="39">
        <f t="shared" si="156"/>
        <v>0.15</v>
      </c>
      <c r="V227" s="39">
        <f t="shared" si="156"/>
        <v>0.15</v>
      </c>
      <c r="W227" s="39">
        <f t="shared" si="156"/>
        <v>0.15</v>
      </c>
      <c r="X227" s="39">
        <f t="shared" si="156"/>
        <v>0.15</v>
      </c>
      <c r="Y227" s="39">
        <f t="shared" si="156"/>
        <v>0.15</v>
      </c>
    </row>
    <row r="228" spans="4:25" ht="17.25" customHeight="1" x14ac:dyDescent="0.25">
      <c r="D228" s="11" t="s">
        <v>215</v>
      </c>
      <c r="E228" s="11" t="s">
        <v>216</v>
      </c>
      <c r="F228" s="12" t="s">
        <v>28</v>
      </c>
      <c r="G228" s="13" t="s">
        <v>176</v>
      </c>
      <c r="H228" s="11" t="s">
        <v>28</v>
      </c>
      <c r="I228" s="14" t="s">
        <v>28</v>
      </c>
      <c r="J228" s="14" t="s">
        <v>28</v>
      </c>
      <c r="K228" s="11" t="str">
        <f t="shared" si="136"/>
        <v>n/a</v>
      </c>
      <c r="L228" s="14" t="s">
        <v>28</v>
      </c>
      <c r="M228" s="15" t="s">
        <v>28</v>
      </c>
      <c r="N228" s="16" t="s">
        <v>28</v>
      </c>
      <c r="O228" s="11" t="s">
        <v>28</v>
      </c>
      <c r="P228" s="11" t="s">
        <v>28</v>
      </c>
      <c r="Q228" s="11" t="s">
        <v>28</v>
      </c>
      <c r="R228" s="11" t="s">
        <v>28</v>
      </c>
      <c r="S228" s="11" t="s">
        <v>28</v>
      </c>
      <c r="T228" s="11" t="s">
        <v>28</v>
      </c>
      <c r="U228" s="11" t="s">
        <v>28</v>
      </c>
      <c r="V228" s="11" t="s">
        <v>28</v>
      </c>
      <c r="W228" s="11" t="s">
        <v>28</v>
      </c>
      <c r="X228" s="11" t="s">
        <v>28</v>
      </c>
      <c r="Y228" s="11" t="s">
        <v>28</v>
      </c>
    </row>
    <row r="229" spans="4:25" ht="17.25" customHeight="1" x14ac:dyDescent="0.25">
      <c r="D229" s="17" t="s">
        <v>215</v>
      </c>
      <c r="E229" s="17" t="s">
        <v>216</v>
      </c>
      <c r="F229" s="18" t="s">
        <v>28</v>
      </c>
      <c r="G229" s="19" t="s">
        <v>177</v>
      </c>
      <c r="H229" s="17" t="s">
        <v>28</v>
      </c>
      <c r="I229" s="20" t="s">
        <v>28</v>
      </c>
      <c r="J229" s="20" t="s">
        <v>28</v>
      </c>
      <c r="K229" s="17" t="str">
        <f t="shared" si="136"/>
        <v>n/a</v>
      </c>
      <c r="L229" s="20" t="s">
        <v>28</v>
      </c>
      <c r="M229" s="21" t="s">
        <v>28</v>
      </c>
      <c r="N229" s="22" t="s">
        <v>28</v>
      </c>
      <c r="O229" s="17" t="s">
        <v>28</v>
      </c>
      <c r="P229" s="17" t="s">
        <v>28</v>
      </c>
      <c r="Q229" s="17" t="s">
        <v>28</v>
      </c>
      <c r="R229" s="17" t="s">
        <v>28</v>
      </c>
      <c r="S229" s="17" t="s">
        <v>28</v>
      </c>
      <c r="T229" s="17" t="s">
        <v>28</v>
      </c>
      <c r="U229" s="17" t="s">
        <v>28</v>
      </c>
      <c r="V229" s="17" t="s">
        <v>28</v>
      </c>
      <c r="W229" s="17" t="s">
        <v>28</v>
      </c>
      <c r="X229" s="17" t="s">
        <v>28</v>
      </c>
      <c r="Y229" s="17" t="s">
        <v>28</v>
      </c>
    </row>
    <row r="230" spans="4:25" ht="17.25" customHeight="1" x14ac:dyDescent="0.25">
      <c r="D230" s="23" t="s">
        <v>215</v>
      </c>
      <c r="E230" s="23" t="s">
        <v>216</v>
      </c>
      <c r="F230" s="24" t="s">
        <v>178</v>
      </c>
      <c r="G230" s="25" t="s">
        <v>179</v>
      </c>
      <c r="H230" s="23">
        <v>900</v>
      </c>
      <c r="I230" s="26" t="s">
        <v>147</v>
      </c>
      <c r="J230" s="26" t="s">
        <v>34</v>
      </c>
      <c r="K230" s="27">
        <f t="shared" si="136"/>
        <v>1</v>
      </c>
      <c r="L230" s="28" t="s">
        <v>28</v>
      </c>
      <c r="M230" s="29" t="s">
        <v>28</v>
      </c>
      <c r="N230" s="30">
        <v>1</v>
      </c>
      <c r="O230" s="31">
        <v>1</v>
      </c>
      <c r="P230" s="31">
        <v>1</v>
      </c>
      <c r="Q230" s="31">
        <v>1</v>
      </c>
      <c r="R230" s="31">
        <v>1</v>
      </c>
      <c r="S230" s="31">
        <v>1</v>
      </c>
      <c r="T230" s="31">
        <v>1</v>
      </c>
      <c r="U230" s="31">
        <v>1</v>
      </c>
      <c r="V230" s="31">
        <v>1</v>
      </c>
      <c r="W230" s="31">
        <v>1</v>
      </c>
      <c r="X230" s="31">
        <v>1</v>
      </c>
      <c r="Y230" s="31">
        <v>1</v>
      </c>
    </row>
    <row r="231" spans="4:25" ht="17.25" customHeight="1" x14ac:dyDescent="0.25">
      <c r="D231" s="23" t="s">
        <v>215</v>
      </c>
      <c r="E231" s="23" t="s">
        <v>216</v>
      </c>
      <c r="F231" s="24" t="s">
        <v>180</v>
      </c>
      <c r="G231" s="25" t="s">
        <v>179</v>
      </c>
      <c r="H231" s="23">
        <v>950</v>
      </c>
      <c r="I231" s="26" t="s">
        <v>129</v>
      </c>
      <c r="J231" s="26" t="s">
        <v>34</v>
      </c>
      <c r="K231" s="27">
        <f t="shared" si="136"/>
        <v>0.99583333333333324</v>
      </c>
      <c r="L231" s="28" t="s">
        <v>28</v>
      </c>
      <c r="M231" s="29" t="s">
        <v>28</v>
      </c>
      <c r="N231" s="30">
        <v>0.85</v>
      </c>
      <c r="O231" s="31">
        <v>0.8</v>
      </c>
      <c r="P231" s="31">
        <v>0.8</v>
      </c>
      <c r="Q231" s="31">
        <v>0.9</v>
      </c>
      <c r="R231" s="31">
        <v>0.9</v>
      </c>
      <c r="S231" s="31">
        <v>1.1000000000000001</v>
      </c>
      <c r="T231" s="31">
        <v>1.2</v>
      </c>
      <c r="U231" s="31">
        <v>1.2</v>
      </c>
      <c r="V231" s="31">
        <v>1.2</v>
      </c>
      <c r="W231" s="31">
        <v>1.1000000000000001</v>
      </c>
      <c r="X231" s="31">
        <v>1</v>
      </c>
      <c r="Y231" s="31">
        <v>0.9</v>
      </c>
    </row>
    <row r="232" spans="4:25" ht="17.25" customHeight="1" x14ac:dyDescent="0.25">
      <c r="D232" s="32" t="s">
        <v>215</v>
      </c>
      <c r="E232" s="32" t="s">
        <v>216</v>
      </c>
      <c r="F232" s="33" t="s">
        <v>180</v>
      </c>
      <c r="G232" s="34" t="s">
        <v>179</v>
      </c>
      <c r="H232" s="32">
        <v>950</v>
      </c>
      <c r="I232" s="35" t="s">
        <v>129</v>
      </c>
      <c r="J232" s="35" t="s">
        <v>35</v>
      </c>
      <c r="K232" s="36">
        <f t="shared" si="136"/>
        <v>4.9833333333333318E-3</v>
      </c>
      <c r="L232" s="35" t="s">
        <v>36</v>
      </c>
      <c r="M232" s="37">
        <f>10*(5*6)/10^3</f>
        <v>0.3</v>
      </c>
      <c r="N232" s="38">
        <f>ROUND(0.5%*N231,4)</f>
        <v>4.3E-3</v>
      </c>
      <c r="O232" s="39">
        <f t="shared" ref="O232:Y232" si="157">ROUND(0.5%*O231,4)</f>
        <v>4.0000000000000001E-3</v>
      </c>
      <c r="P232" s="39">
        <f t="shared" si="157"/>
        <v>4.0000000000000001E-3</v>
      </c>
      <c r="Q232" s="39">
        <f t="shared" si="157"/>
        <v>4.4999999999999997E-3</v>
      </c>
      <c r="R232" s="39">
        <f t="shared" si="157"/>
        <v>4.4999999999999997E-3</v>
      </c>
      <c r="S232" s="39">
        <f t="shared" si="157"/>
        <v>5.4999999999999997E-3</v>
      </c>
      <c r="T232" s="39">
        <f t="shared" si="157"/>
        <v>6.0000000000000001E-3</v>
      </c>
      <c r="U232" s="39">
        <f t="shared" si="157"/>
        <v>6.0000000000000001E-3</v>
      </c>
      <c r="V232" s="39">
        <f t="shared" si="157"/>
        <v>6.0000000000000001E-3</v>
      </c>
      <c r="W232" s="39">
        <f t="shared" si="157"/>
        <v>5.4999999999999997E-3</v>
      </c>
      <c r="X232" s="39">
        <f t="shared" si="157"/>
        <v>5.0000000000000001E-3</v>
      </c>
      <c r="Y232" s="39">
        <f t="shared" si="157"/>
        <v>4.4999999999999997E-3</v>
      </c>
    </row>
    <row r="233" spans="4:25" ht="17.25" customHeight="1" x14ac:dyDescent="0.25">
      <c r="D233" s="32" t="s">
        <v>215</v>
      </c>
      <c r="E233" s="32" t="s">
        <v>216</v>
      </c>
      <c r="F233" s="33" t="s">
        <v>180</v>
      </c>
      <c r="G233" s="34" t="s">
        <v>179</v>
      </c>
      <c r="H233" s="32">
        <v>950</v>
      </c>
      <c r="I233" s="35" t="s">
        <v>129</v>
      </c>
      <c r="J233" s="35" t="s">
        <v>35</v>
      </c>
      <c r="K233" s="36">
        <f t="shared" si="136"/>
        <v>0.63833333333333331</v>
      </c>
      <c r="L233" s="35" t="s">
        <v>37</v>
      </c>
      <c r="M233" s="37">
        <v>4.5</v>
      </c>
      <c r="N233" s="40">
        <f>ROUND($N$42*N231,2)</f>
        <v>0.17</v>
      </c>
      <c r="O233" s="41">
        <f>ROUND($O$42*O231,2)</f>
        <v>0.24</v>
      </c>
      <c r="P233" s="41">
        <f>ROUND($P$42*P231,2)</f>
        <v>0.32</v>
      </c>
      <c r="Q233" s="41">
        <f>ROUND($Q$42*Q231,2)</f>
        <v>0.45</v>
      </c>
      <c r="R233" s="41">
        <f>ROUND($R$42*R231,2)</f>
        <v>0.63</v>
      </c>
      <c r="S233" s="41">
        <f>ROUND($S$42*S231,2)</f>
        <v>0.88</v>
      </c>
      <c r="T233" s="41">
        <f>ROUND($T$42*T231,2)</f>
        <v>1.08</v>
      </c>
      <c r="U233" s="41">
        <f>ROUND($U$42*U231,2)</f>
        <v>1.08</v>
      </c>
      <c r="V233" s="41">
        <f>ROUND($V$42*V231,2)</f>
        <v>1.08</v>
      </c>
      <c r="W233" s="41">
        <f>ROUND(W42*W231,2)</f>
        <v>0.77</v>
      </c>
      <c r="X233" s="41">
        <f>ROUND(X42*X231,2)</f>
        <v>0.6</v>
      </c>
      <c r="Y233" s="41">
        <f>ROUND(Y42*Y231,2)</f>
        <v>0.36</v>
      </c>
    </row>
    <row r="234" spans="4:25" ht="17.25" customHeight="1" x14ac:dyDescent="0.25">
      <c r="D234" s="32" t="s">
        <v>215</v>
      </c>
      <c r="E234" s="32" t="s">
        <v>216</v>
      </c>
      <c r="F234" s="33" t="s">
        <v>180</v>
      </c>
      <c r="G234" s="34" t="s">
        <v>179</v>
      </c>
      <c r="H234" s="32">
        <v>950</v>
      </c>
      <c r="I234" s="35" t="s">
        <v>129</v>
      </c>
      <c r="J234" s="35" t="s">
        <v>35</v>
      </c>
      <c r="K234" s="36">
        <f t="shared" si="136"/>
        <v>0.35251666666666664</v>
      </c>
      <c r="L234" s="35" t="s">
        <v>38</v>
      </c>
      <c r="M234" s="37">
        <v>4.5</v>
      </c>
      <c r="N234" s="40">
        <f>N231-SUM(N232:N233)</f>
        <v>0.67569999999999997</v>
      </c>
      <c r="O234" s="41">
        <f t="shared" ref="O234" si="158">O231-SUM(O232:O233)</f>
        <v>0.55600000000000005</v>
      </c>
      <c r="P234" s="41">
        <f t="shared" ref="P234:Y234" si="159">P231-SUM(P232:P233)</f>
        <v>0.47600000000000003</v>
      </c>
      <c r="Q234" s="41">
        <f t="shared" si="159"/>
        <v>0.44550000000000001</v>
      </c>
      <c r="R234" s="41">
        <f t="shared" si="159"/>
        <v>0.26550000000000007</v>
      </c>
      <c r="S234" s="41">
        <f t="shared" si="159"/>
        <v>0.21450000000000014</v>
      </c>
      <c r="T234" s="41">
        <f t="shared" si="159"/>
        <v>0.11399999999999988</v>
      </c>
      <c r="U234" s="41">
        <f t="shared" si="159"/>
        <v>0.11399999999999988</v>
      </c>
      <c r="V234" s="41">
        <f t="shared" si="159"/>
        <v>0.11399999999999988</v>
      </c>
      <c r="W234" s="41">
        <f t="shared" si="159"/>
        <v>0.32450000000000012</v>
      </c>
      <c r="X234" s="41">
        <f t="shared" si="159"/>
        <v>0.39500000000000002</v>
      </c>
      <c r="Y234" s="41">
        <f t="shared" si="159"/>
        <v>0.53550000000000009</v>
      </c>
    </row>
    <row r="235" spans="4:25" ht="17.25" customHeight="1" x14ac:dyDescent="0.25">
      <c r="D235" s="23" t="s">
        <v>215</v>
      </c>
      <c r="E235" s="23" t="s">
        <v>216</v>
      </c>
      <c r="F235" s="24" t="s">
        <v>181</v>
      </c>
      <c r="G235" s="25" t="s">
        <v>179</v>
      </c>
      <c r="H235" s="23">
        <f t="shared" ref="H235:H242" si="160">H216+365</f>
        <v>915</v>
      </c>
      <c r="I235" s="26" t="s">
        <v>155</v>
      </c>
      <c r="J235" s="26" t="s">
        <v>34</v>
      </c>
      <c r="K235" s="27">
        <f t="shared" si="136"/>
        <v>7.5000000000000011E-2</v>
      </c>
      <c r="L235" s="28" t="s">
        <v>28</v>
      </c>
      <c r="M235" s="29" t="s">
        <v>28</v>
      </c>
      <c r="N235" s="30">
        <v>0.05</v>
      </c>
      <c r="O235" s="31">
        <v>0.05</v>
      </c>
      <c r="P235" s="31">
        <v>0.05</v>
      </c>
      <c r="Q235" s="31">
        <v>0.05</v>
      </c>
      <c r="R235" s="31">
        <v>0.06</v>
      </c>
      <c r="S235" s="31">
        <v>7.0000000000000007E-2</v>
      </c>
      <c r="T235" s="31">
        <v>0.11</v>
      </c>
      <c r="U235" s="31">
        <v>0.18</v>
      </c>
      <c r="V235" s="31">
        <v>0.11</v>
      </c>
      <c r="W235" s="31">
        <v>7.0000000000000007E-2</v>
      </c>
      <c r="X235" s="31">
        <v>0.05</v>
      </c>
      <c r="Y235" s="31">
        <v>0.05</v>
      </c>
    </row>
    <row r="236" spans="4:25" ht="17.25" customHeight="1" x14ac:dyDescent="0.25">
      <c r="D236" s="32" t="s">
        <v>215</v>
      </c>
      <c r="E236" s="32" t="s">
        <v>216</v>
      </c>
      <c r="F236" s="33" t="s">
        <v>181</v>
      </c>
      <c r="G236" s="34" t="s">
        <v>179</v>
      </c>
      <c r="H236" s="32">
        <f t="shared" si="160"/>
        <v>915</v>
      </c>
      <c r="I236" s="35" t="s">
        <v>155</v>
      </c>
      <c r="J236" s="35" t="s">
        <v>35</v>
      </c>
      <c r="K236" s="36">
        <f t="shared" si="136"/>
        <v>5.5833333333333346E-2</v>
      </c>
      <c r="L236" s="35" t="s">
        <v>156</v>
      </c>
      <c r="M236" s="37">
        <v>0.12</v>
      </c>
      <c r="N236" s="44">
        <f>ROUND(N235*0.7,2)</f>
        <v>0.04</v>
      </c>
      <c r="O236" s="39">
        <f t="shared" ref="O236:Y236" si="161">ROUND(O235*0.7,2)</f>
        <v>0.04</v>
      </c>
      <c r="P236" s="39">
        <f t="shared" si="161"/>
        <v>0.04</v>
      </c>
      <c r="Q236" s="39">
        <f t="shared" si="161"/>
        <v>0.04</v>
      </c>
      <c r="R236" s="39">
        <f t="shared" si="161"/>
        <v>0.04</v>
      </c>
      <c r="S236" s="39">
        <f t="shared" si="161"/>
        <v>0.05</v>
      </c>
      <c r="T236" s="39">
        <f t="shared" si="161"/>
        <v>0.08</v>
      </c>
      <c r="U236" s="39">
        <f t="shared" si="161"/>
        <v>0.13</v>
      </c>
      <c r="V236" s="39">
        <f t="shared" si="161"/>
        <v>0.08</v>
      </c>
      <c r="W236" s="39">
        <f t="shared" si="161"/>
        <v>0.05</v>
      </c>
      <c r="X236" s="39">
        <f t="shared" si="161"/>
        <v>0.04</v>
      </c>
      <c r="Y236" s="39">
        <f t="shared" si="161"/>
        <v>0.04</v>
      </c>
    </row>
    <row r="237" spans="4:25" ht="17.25" customHeight="1" x14ac:dyDescent="0.25">
      <c r="D237" s="32" t="s">
        <v>215</v>
      </c>
      <c r="E237" s="32" t="s">
        <v>216</v>
      </c>
      <c r="F237" s="33" t="s">
        <v>181</v>
      </c>
      <c r="G237" s="34" t="s">
        <v>179</v>
      </c>
      <c r="H237" s="32">
        <f t="shared" si="160"/>
        <v>915</v>
      </c>
      <c r="I237" s="35" t="s">
        <v>155</v>
      </c>
      <c r="J237" s="35" t="s">
        <v>35</v>
      </c>
      <c r="K237" s="36">
        <f t="shared" si="136"/>
        <v>1.9166666666666669E-2</v>
      </c>
      <c r="L237" s="35" t="s">
        <v>157</v>
      </c>
      <c r="M237" s="37">
        <v>0.75</v>
      </c>
      <c r="N237" s="44">
        <f>N235-N236</f>
        <v>1.0000000000000002E-2</v>
      </c>
      <c r="O237" s="39">
        <f t="shared" ref="O237:Y237" si="162">O235-O236</f>
        <v>1.0000000000000002E-2</v>
      </c>
      <c r="P237" s="39">
        <f t="shared" si="162"/>
        <v>1.0000000000000002E-2</v>
      </c>
      <c r="Q237" s="39">
        <f t="shared" si="162"/>
        <v>1.0000000000000002E-2</v>
      </c>
      <c r="R237" s="39">
        <f t="shared" si="162"/>
        <v>1.9999999999999997E-2</v>
      </c>
      <c r="S237" s="39">
        <f t="shared" si="162"/>
        <v>2.0000000000000004E-2</v>
      </c>
      <c r="T237" s="39">
        <f t="shared" si="162"/>
        <v>0.03</v>
      </c>
      <c r="U237" s="39">
        <f t="shared" si="162"/>
        <v>4.9999999999999989E-2</v>
      </c>
      <c r="V237" s="39">
        <f t="shared" si="162"/>
        <v>0.03</v>
      </c>
      <c r="W237" s="39">
        <f t="shared" si="162"/>
        <v>2.0000000000000004E-2</v>
      </c>
      <c r="X237" s="39">
        <f t="shared" si="162"/>
        <v>1.0000000000000002E-2</v>
      </c>
      <c r="Y237" s="39">
        <f t="shared" si="162"/>
        <v>1.0000000000000002E-2</v>
      </c>
    </row>
    <row r="238" spans="4:25" ht="17.25" customHeight="1" x14ac:dyDescent="0.25">
      <c r="D238" s="32" t="s">
        <v>215</v>
      </c>
      <c r="E238" s="32" t="s">
        <v>216</v>
      </c>
      <c r="F238" s="33" t="s">
        <v>181</v>
      </c>
      <c r="G238" s="34" t="s">
        <v>179</v>
      </c>
      <c r="H238" s="32">
        <f t="shared" si="160"/>
        <v>915</v>
      </c>
      <c r="I238" s="35" t="s">
        <v>155</v>
      </c>
      <c r="J238" s="35" t="s">
        <v>35</v>
      </c>
      <c r="K238" s="36">
        <f t="shared" si="136"/>
        <v>7.5000000000000011E-2</v>
      </c>
      <c r="L238" s="35" t="s">
        <v>55</v>
      </c>
      <c r="M238" s="37">
        <f>ROUND(30%*15,1)</f>
        <v>4.5</v>
      </c>
      <c r="N238" s="44">
        <f>SUM(N236:N237)</f>
        <v>0.05</v>
      </c>
      <c r="O238" s="39">
        <f t="shared" ref="O238:Y238" si="163">SUM(O236:O237)</f>
        <v>0.05</v>
      </c>
      <c r="P238" s="39">
        <f t="shared" si="163"/>
        <v>0.05</v>
      </c>
      <c r="Q238" s="39">
        <f t="shared" si="163"/>
        <v>0.05</v>
      </c>
      <c r="R238" s="39">
        <f t="shared" si="163"/>
        <v>0.06</v>
      </c>
      <c r="S238" s="39">
        <f t="shared" si="163"/>
        <v>7.0000000000000007E-2</v>
      </c>
      <c r="T238" s="39">
        <f t="shared" si="163"/>
        <v>0.11</v>
      </c>
      <c r="U238" s="39">
        <f t="shared" si="163"/>
        <v>0.18</v>
      </c>
      <c r="V238" s="39">
        <f t="shared" si="163"/>
        <v>0.11</v>
      </c>
      <c r="W238" s="39">
        <f t="shared" si="163"/>
        <v>7.0000000000000007E-2</v>
      </c>
      <c r="X238" s="39">
        <f t="shared" si="163"/>
        <v>0.05</v>
      </c>
      <c r="Y238" s="39">
        <f t="shared" si="163"/>
        <v>0.05</v>
      </c>
    </row>
    <row r="239" spans="4:25" ht="17.25" customHeight="1" x14ac:dyDescent="0.25">
      <c r="D239" s="23" t="s">
        <v>215</v>
      </c>
      <c r="E239" s="23" t="s">
        <v>216</v>
      </c>
      <c r="F239" s="24" t="s">
        <v>181</v>
      </c>
      <c r="G239" s="25" t="s">
        <v>179</v>
      </c>
      <c r="H239" s="23">
        <f t="shared" si="160"/>
        <v>915</v>
      </c>
      <c r="I239" s="26" t="s">
        <v>158</v>
      </c>
      <c r="J239" s="26" t="s">
        <v>34</v>
      </c>
      <c r="K239" s="27">
        <f t="shared" si="136"/>
        <v>7.5000000000000011E-2</v>
      </c>
      <c r="L239" s="28" t="s">
        <v>28</v>
      </c>
      <c r="M239" s="29" t="s">
        <v>28</v>
      </c>
      <c r="N239" s="30">
        <v>0.05</v>
      </c>
      <c r="O239" s="31">
        <v>0.05</v>
      </c>
      <c r="P239" s="31">
        <v>0.05</v>
      </c>
      <c r="Q239" s="31">
        <v>0.05</v>
      </c>
      <c r="R239" s="31">
        <v>0.06</v>
      </c>
      <c r="S239" s="31">
        <v>7.0000000000000007E-2</v>
      </c>
      <c r="T239" s="31">
        <v>0.11</v>
      </c>
      <c r="U239" s="31">
        <v>0.18</v>
      </c>
      <c r="V239" s="31">
        <v>0.11</v>
      </c>
      <c r="W239" s="31">
        <v>7.0000000000000007E-2</v>
      </c>
      <c r="X239" s="31">
        <v>0.05</v>
      </c>
      <c r="Y239" s="31">
        <v>0.05</v>
      </c>
    </row>
    <row r="240" spans="4:25" ht="17.25" customHeight="1" x14ac:dyDescent="0.25">
      <c r="D240" s="32" t="s">
        <v>215</v>
      </c>
      <c r="E240" s="32" t="s">
        <v>216</v>
      </c>
      <c r="F240" s="33" t="s">
        <v>181</v>
      </c>
      <c r="G240" s="34" t="s">
        <v>179</v>
      </c>
      <c r="H240" s="32">
        <f t="shared" si="160"/>
        <v>915</v>
      </c>
      <c r="I240" s="35" t="s">
        <v>158</v>
      </c>
      <c r="J240" s="35" t="s">
        <v>35</v>
      </c>
      <c r="K240" s="36">
        <f t="shared" si="136"/>
        <v>5.5833333333333346E-2</v>
      </c>
      <c r="L240" s="35" t="s">
        <v>156</v>
      </c>
      <c r="M240" s="37">
        <v>0.12</v>
      </c>
      <c r="N240" s="44">
        <f>ROUND(N239*0.7,2)</f>
        <v>0.04</v>
      </c>
      <c r="O240" s="39">
        <f t="shared" ref="O240:Y240" si="164">ROUND(O239*0.7,2)</f>
        <v>0.04</v>
      </c>
      <c r="P240" s="39">
        <f t="shared" si="164"/>
        <v>0.04</v>
      </c>
      <c r="Q240" s="39">
        <f t="shared" si="164"/>
        <v>0.04</v>
      </c>
      <c r="R240" s="39">
        <f t="shared" si="164"/>
        <v>0.04</v>
      </c>
      <c r="S240" s="39">
        <f t="shared" si="164"/>
        <v>0.05</v>
      </c>
      <c r="T240" s="39">
        <f t="shared" si="164"/>
        <v>0.08</v>
      </c>
      <c r="U240" s="39">
        <f t="shared" si="164"/>
        <v>0.13</v>
      </c>
      <c r="V240" s="39">
        <f t="shared" si="164"/>
        <v>0.08</v>
      </c>
      <c r="W240" s="39">
        <f t="shared" si="164"/>
        <v>0.05</v>
      </c>
      <c r="X240" s="39">
        <f t="shared" si="164"/>
        <v>0.04</v>
      </c>
      <c r="Y240" s="39">
        <f t="shared" si="164"/>
        <v>0.04</v>
      </c>
    </row>
    <row r="241" spans="4:25" ht="17.25" customHeight="1" x14ac:dyDescent="0.25">
      <c r="D241" s="32" t="s">
        <v>215</v>
      </c>
      <c r="E241" s="32" t="s">
        <v>216</v>
      </c>
      <c r="F241" s="33" t="s">
        <v>181</v>
      </c>
      <c r="G241" s="34" t="s">
        <v>179</v>
      </c>
      <c r="H241" s="32">
        <f t="shared" si="160"/>
        <v>915</v>
      </c>
      <c r="I241" s="35" t="s">
        <v>158</v>
      </c>
      <c r="J241" s="35" t="s">
        <v>35</v>
      </c>
      <c r="K241" s="36">
        <f t="shared" si="136"/>
        <v>1.9166666666666669E-2</v>
      </c>
      <c r="L241" s="35" t="s">
        <v>157</v>
      </c>
      <c r="M241" s="37">
        <v>0.75</v>
      </c>
      <c r="N241" s="44">
        <f>N239-N240</f>
        <v>1.0000000000000002E-2</v>
      </c>
      <c r="O241" s="39">
        <f t="shared" ref="O241:Y241" si="165">O239-O240</f>
        <v>1.0000000000000002E-2</v>
      </c>
      <c r="P241" s="39">
        <f t="shared" si="165"/>
        <v>1.0000000000000002E-2</v>
      </c>
      <c r="Q241" s="39">
        <f t="shared" si="165"/>
        <v>1.0000000000000002E-2</v>
      </c>
      <c r="R241" s="39">
        <f t="shared" si="165"/>
        <v>1.9999999999999997E-2</v>
      </c>
      <c r="S241" s="39">
        <f t="shared" si="165"/>
        <v>2.0000000000000004E-2</v>
      </c>
      <c r="T241" s="39">
        <f t="shared" si="165"/>
        <v>0.03</v>
      </c>
      <c r="U241" s="39">
        <f t="shared" si="165"/>
        <v>4.9999999999999989E-2</v>
      </c>
      <c r="V241" s="39">
        <f t="shared" si="165"/>
        <v>0.03</v>
      </c>
      <c r="W241" s="39">
        <f t="shared" si="165"/>
        <v>2.0000000000000004E-2</v>
      </c>
      <c r="X241" s="39">
        <f t="shared" si="165"/>
        <v>1.0000000000000002E-2</v>
      </c>
      <c r="Y241" s="39">
        <f t="shared" si="165"/>
        <v>1.0000000000000002E-2</v>
      </c>
    </row>
    <row r="242" spans="4:25" ht="17.25" customHeight="1" x14ac:dyDescent="0.25">
      <c r="D242" s="32" t="s">
        <v>215</v>
      </c>
      <c r="E242" s="32" t="s">
        <v>216</v>
      </c>
      <c r="F242" s="33" t="s">
        <v>181</v>
      </c>
      <c r="G242" s="34" t="s">
        <v>179</v>
      </c>
      <c r="H242" s="32">
        <f t="shared" si="160"/>
        <v>915</v>
      </c>
      <c r="I242" s="35" t="s">
        <v>158</v>
      </c>
      <c r="J242" s="35" t="s">
        <v>35</v>
      </c>
      <c r="K242" s="36">
        <f t="shared" si="136"/>
        <v>7.5000000000000011E-2</v>
      </c>
      <c r="L242" s="35" t="s">
        <v>55</v>
      </c>
      <c r="M242" s="37">
        <f>ROUND(10%*30,1)</f>
        <v>3</v>
      </c>
      <c r="N242" s="44">
        <f>SUM(N240:N241)</f>
        <v>0.05</v>
      </c>
      <c r="O242" s="39">
        <f t="shared" ref="O242:Y242" si="166">SUM(O240:O241)</f>
        <v>0.05</v>
      </c>
      <c r="P242" s="39">
        <f t="shared" si="166"/>
        <v>0.05</v>
      </c>
      <c r="Q242" s="39">
        <f t="shared" si="166"/>
        <v>0.05</v>
      </c>
      <c r="R242" s="39">
        <f t="shared" si="166"/>
        <v>0.06</v>
      </c>
      <c r="S242" s="39">
        <f t="shared" si="166"/>
        <v>7.0000000000000007E-2</v>
      </c>
      <c r="T242" s="39">
        <f t="shared" si="166"/>
        <v>0.11</v>
      </c>
      <c r="U242" s="39">
        <f t="shared" si="166"/>
        <v>0.18</v>
      </c>
      <c r="V242" s="39">
        <f t="shared" si="166"/>
        <v>0.11</v>
      </c>
      <c r="W242" s="39">
        <f t="shared" si="166"/>
        <v>7.0000000000000007E-2</v>
      </c>
      <c r="X242" s="39">
        <f t="shared" si="166"/>
        <v>0.05</v>
      </c>
      <c r="Y242" s="39">
        <f t="shared" si="166"/>
        <v>0.05</v>
      </c>
    </row>
    <row r="243" spans="4:25" ht="17.25" customHeight="1" x14ac:dyDescent="0.25">
      <c r="D243" s="23" t="s">
        <v>215</v>
      </c>
      <c r="E243" s="23" t="s">
        <v>216</v>
      </c>
      <c r="F243" s="24" t="s">
        <v>182</v>
      </c>
      <c r="G243" s="25" t="s">
        <v>179</v>
      </c>
      <c r="H243" s="23">
        <v>950</v>
      </c>
      <c r="I243" s="26" t="s">
        <v>134</v>
      </c>
      <c r="J243" s="26" t="s">
        <v>34</v>
      </c>
      <c r="K243" s="27">
        <f t="shared" si="136"/>
        <v>0.25</v>
      </c>
      <c r="L243" s="28" t="s">
        <v>28</v>
      </c>
      <c r="M243" s="29" t="s">
        <v>28</v>
      </c>
      <c r="N243" s="30">
        <v>0.25</v>
      </c>
      <c r="O243" s="31">
        <v>0.25</v>
      </c>
      <c r="P243" s="31">
        <v>0.25</v>
      </c>
      <c r="Q243" s="31">
        <v>0.25</v>
      </c>
      <c r="R243" s="31">
        <v>0.25</v>
      </c>
      <c r="S243" s="31">
        <v>0.25</v>
      </c>
      <c r="T243" s="31">
        <v>0.25</v>
      </c>
      <c r="U243" s="31">
        <v>0.25</v>
      </c>
      <c r="V243" s="31">
        <v>0.25</v>
      </c>
      <c r="W243" s="31">
        <v>0.25</v>
      </c>
      <c r="X243" s="31">
        <v>0.25</v>
      </c>
      <c r="Y243" s="31">
        <v>0.25</v>
      </c>
    </row>
    <row r="244" spans="4:25" ht="17.25" customHeight="1" x14ac:dyDescent="0.25">
      <c r="D244" s="32" t="s">
        <v>215</v>
      </c>
      <c r="E244" s="32" t="s">
        <v>216</v>
      </c>
      <c r="F244" s="33" t="s">
        <v>182</v>
      </c>
      <c r="G244" s="34" t="s">
        <v>179</v>
      </c>
      <c r="H244" s="32">
        <v>950</v>
      </c>
      <c r="I244" s="35" t="s">
        <v>134</v>
      </c>
      <c r="J244" s="35" t="s">
        <v>35</v>
      </c>
      <c r="K244" s="36">
        <f t="shared" si="136"/>
        <v>0.25</v>
      </c>
      <c r="L244" s="85" t="s">
        <v>54</v>
      </c>
      <c r="M244" s="37">
        <v>2.5</v>
      </c>
      <c r="N244" s="44">
        <f>N243</f>
        <v>0.25</v>
      </c>
      <c r="O244" s="39">
        <f t="shared" ref="O244:Y244" si="167">O243</f>
        <v>0.25</v>
      </c>
      <c r="P244" s="39">
        <f t="shared" si="167"/>
        <v>0.25</v>
      </c>
      <c r="Q244" s="39">
        <f t="shared" si="167"/>
        <v>0.25</v>
      </c>
      <c r="R244" s="39">
        <f t="shared" si="167"/>
        <v>0.25</v>
      </c>
      <c r="S244" s="39">
        <f t="shared" si="167"/>
        <v>0.25</v>
      </c>
      <c r="T244" s="39">
        <f t="shared" si="167"/>
        <v>0.25</v>
      </c>
      <c r="U244" s="39">
        <f t="shared" si="167"/>
        <v>0.25</v>
      </c>
      <c r="V244" s="39">
        <f t="shared" si="167"/>
        <v>0.25</v>
      </c>
      <c r="W244" s="39">
        <f t="shared" si="167"/>
        <v>0.25</v>
      </c>
      <c r="X244" s="39">
        <f t="shared" si="167"/>
        <v>0.25</v>
      </c>
      <c r="Y244" s="39">
        <f t="shared" si="167"/>
        <v>0.25</v>
      </c>
    </row>
    <row r="245" spans="4:25" ht="17.25" customHeight="1" x14ac:dyDescent="0.25">
      <c r="D245" s="17" t="s">
        <v>215</v>
      </c>
      <c r="E245" s="17" t="s">
        <v>216</v>
      </c>
      <c r="F245" s="18" t="s">
        <v>28</v>
      </c>
      <c r="G245" s="19" t="s">
        <v>183</v>
      </c>
      <c r="H245" s="17" t="s">
        <v>28</v>
      </c>
      <c r="I245" s="20" t="s">
        <v>28</v>
      </c>
      <c r="J245" s="20" t="s">
        <v>28</v>
      </c>
      <c r="K245" s="17" t="str">
        <f t="shared" si="136"/>
        <v>n/a</v>
      </c>
      <c r="L245" s="20" t="s">
        <v>28</v>
      </c>
      <c r="M245" s="21" t="s">
        <v>28</v>
      </c>
      <c r="N245" s="22" t="s">
        <v>28</v>
      </c>
      <c r="O245" s="17" t="s">
        <v>28</v>
      </c>
      <c r="P245" s="17" t="s">
        <v>28</v>
      </c>
      <c r="Q245" s="17" t="s">
        <v>28</v>
      </c>
      <c r="R245" s="17" t="s">
        <v>28</v>
      </c>
      <c r="S245" s="17" t="s">
        <v>28</v>
      </c>
      <c r="T245" s="17" t="s">
        <v>28</v>
      </c>
      <c r="U245" s="17" t="s">
        <v>28</v>
      </c>
      <c r="V245" s="17" t="s">
        <v>28</v>
      </c>
      <c r="W245" s="17" t="s">
        <v>28</v>
      </c>
      <c r="X245" s="17" t="s">
        <v>28</v>
      </c>
      <c r="Y245" s="17" t="s">
        <v>28</v>
      </c>
    </row>
    <row r="246" spans="4:25" ht="17.25" customHeight="1" x14ac:dyDescent="0.25">
      <c r="D246" s="23" t="s">
        <v>215</v>
      </c>
      <c r="E246" s="23" t="s">
        <v>216</v>
      </c>
      <c r="F246" s="24" t="s">
        <v>184</v>
      </c>
      <c r="G246" s="25" t="s">
        <v>185</v>
      </c>
      <c r="H246" s="23">
        <v>1260</v>
      </c>
      <c r="I246" s="26" t="s">
        <v>147</v>
      </c>
      <c r="J246" s="26" t="s">
        <v>34</v>
      </c>
      <c r="K246" s="27">
        <f t="shared" si="136"/>
        <v>1</v>
      </c>
      <c r="L246" s="28" t="s">
        <v>28</v>
      </c>
      <c r="M246" s="29" t="s">
        <v>28</v>
      </c>
      <c r="N246" s="30">
        <v>1</v>
      </c>
      <c r="O246" s="31">
        <v>1</v>
      </c>
      <c r="P246" s="31">
        <v>1</v>
      </c>
      <c r="Q246" s="31">
        <v>1</v>
      </c>
      <c r="R246" s="31">
        <v>1</v>
      </c>
      <c r="S246" s="31">
        <v>1</v>
      </c>
      <c r="T246" s="31">
        <v>1</v>
      </c>
      <c r="U246" s="31">
        <v>1</v>
      </c>
      <c r="V246" s="31">
        <v>1</v>
      </c>
      <c r="W246" s="31">
        <v>1</v>
      </c>
      <c r="X246" s="31">
        <v>1</v>
      </c>
      <c r="Y246" s="31">
        <v>1</v>
      </c>
    </row>
    <row r="247" spans="4:25" ht="17.25" customHeight="1" x14ac:dyDescent="0.25">
      <c r="D247" s="23" t="s">
        <v>215</v>
      </c>
      <c r="E247" s="23" t="s">
        <v>216</v>
      </c>
      <c r="F247" s="24" t="s">
        <v>186</v>
      </c>
      <c r="G247" s="25" t="s">
        <v>185</v>
      </c>
      <c r="H247" s="23">
        <v>1290</v>
      </c>
      <c r="I247" s="26" t="s">
        <v>129</v>
      </c>
      <c r="J247" s="26" t="s">
        <v>34</v>
      </c>
      <c r="K247" s="27">
        <f t="shared" si="136"/>
        <v>0.99583333333333324</v>
      </c>
      <c r="L247" s="28" t="s">
        <v>28</v>
      </c>
      <c r="M247" s="29" t="s">
        <v>28</v>
      </c>
      <c r="N247" s="30">
        <v>0.85</v>
      </c>
      <c r="O247" s="31">
        <v>0.8</v>
      </c>
      <c r="P247" s="31">
        <v>0.8</v>
      </c>
      <c r="Q247" s="31">
        <v>0.9</v>
      </c>
      <c r="R247" s="31">
        <v>0.9</v>
      </c>
      <c r="S247" s="31">
        <v>1.1000000000000001</v>
      </c>
      <c r="T247" s="31">
        <v>1.2</v>
      </c>
      <c r="U247" s="31">
        <v>1.2</v>
      </c>
      <c r="V247" s="31">
        <v>1.2</v>
      </c>
      <c r="W247" s="31">
        <v>1.1000000000000001</v>
      </c>
      <c r="X247" s="31">
        <v>1</v>
      </c>
      <c r="Y247" s="31">
        <v>0.9</v>
      </c>
    </row>
    <row r="248" spans="4:25" ht="17.25" customHeight="1" x14ac:dyDescent="0.25">
      <c r="D248" s="32" t="s">
        <v>215</v>
      </c>
      <c r="E248" s="32" t="s">
        <v>216</v>
      </c>
      <c r="F248" s="33" t="s">
        <v>186</v>
      </c>
      <c r="G248" s="34" t="s">
        <v>185</v>
      </c>
      <c r="H248" s="32">
        <v>1290</v>
      </c>
      <c r="I248" s="35" t="s">
        <v>129</v>
      </c>
      <c r="J248" s="35" t="s">
        <v>35</v>
      </c>
      <c r="K248" s="36">
        <f t="shared" si="136"/>
        <v>4.9833333333333318E-3</v>
      </c>
      <c r="L248" s="35" t="s">
        <v>36</v>
      </c>
      <c r="M248" s="37">
        <f>10*(5*6)/10^3</f>
        <v>0.3</v>
      </c>
      <c r="N248" s="38">
        <f>ROUND(0.5%*N247,4)</f>
        <v>4.3E-3</v>
      </c>
      <c r="O248" s="39">
        <f t="shared" ref="O248:Y248" si="168">ROUND(0.5%*O247,4)</f>
        <v>4.0000000000000001E-3</v>
      </c>
      <c r="P248" s="39">
        <f t="shared" si="168"/>
        <v>4.0000000000000001E-3</v>
      </c>
      <c r="Q248" s="39">
        <f t="shared" si="168"/>
        <v>4.4999999999999997E-3</v>
      </c>
      <c r="R248" s="39">
        <f t="shared" si="168"/>
        <v>4.4999999999999997E-3</v>
      </c>
      <c r="S248" s="39">
        <f t="shared" si="168"/>
        <v>5.4999999999999997E-3</v>
      </c>
      <c r="T248" s="39">
        <f t="shared" si="168"/>
        <v>6.0000000000000001E-3</v>
      </c>
      <c r="U248" s="39">
        <f t="shared" si="168"/>
        <v>6.0000000000000001E-3</v>
      </c>
      <c r="V248" s="39">
        <f t="shared" si="168"/>
        <v>6.0000000000000001E-3</v>
      </c>
      <c r="W248" s="39">
        <f t="shared" si="168"/>
        <v>5.4999999999999997E-3</v>
      </c>
      <c r="X248" s="39">
        <f t="shared" si="168"/>
        <v>5.0000000000000001E-3</v>
      </c>
      <c r="Y248" s="39">
        <f t="shared" si="168"/>
        <v>4.4999999999999997E-3</v>
      </c>
    </row>
    <row r="249" spans="4:25" ht="17.25" customHeight="1" x14ac:dyDescent="0.25">
      <c r="D249" s="32" t="s">
        <v>215</v>
      </c>
      <c r="E249" s="32" t="s">
        <v>216</v>
      </c>
      <c r="F249" s="33" t="s">
        <v>186</v>
      </c>
      <c r="G249" s="34" t="s">
        <v>185</v>
      </c>
      <c r="H249" s="32">
        <v>1290</v>
      </c>
      <c r="I249" s="35" t="s">
        <v>129</v>
      </c>
      <c r="J249" s="35" t="s">
        <v>35</v>
      </c>
      <c r="K249" s="36">
        <f t="shared" si="136"/>
        <v>0.63833333333333331</v>
      </c>
      <c r="L249" s="35" t="s">
        <v>37</v>
      </c>
      <c r="M249" s="37">
        <v>4.5</v>
      </c>
      <c r="N249" s="40">
        <f>ROUND($N$42*N247,2)</f>
        <v>0.17</v>
      </c>
      <c r="O249" s="41">
        <f>ROUND($O$42*O247,2)</f>
        <v>0.24</v>
      </c>
      <c r="P249" s="41">
        <f>ROUND($P$42*P247,2)</f>
        <v>0.32</v>
      </c>
      <c r="Q249" s="41">
        <f>ROUND($Q$42*Q247,2)</f>
        <v>0.45</v>
      </c>
      <c r="R249" s="41">
        <f>ROUND($R$42*R247,2)</f>
        <v>0.63</v>
      </c>
      <c r="S249" s="41">
        <f>ROUND($S$42*S247,2)</f>
        <v>0.88</v>
      </c>
      <c r="T249" s="41">
        <f>ROUND($T$42*T247,2)</f>
        <v>1.08</v>
      </c>
      <c r="U249" s="41">
        <f>ROUND($U$42*U247,2)</f>
        <v>1.08</v>
      </c>
      <c r="V249" s="41">
        <f>ROUND($V$42*V247,2)</f>
        <v>1.08</v>
      </c>
      <c r="W249" s="41">
        <f>ROUND(W42*W247,2)</f>
        <v>0.77</v>
      </c>
      <c r="X249" s="41">
        <f>ROUND(X42*X247,2)</f>
        <v>0.6</v>
      </c>
      <c r="Y249" s="41">
        <f>ROUND(Y42*Y247,2)</f>
        <v>0.36</v>
      </c>
    </row>
    <row r="250" spans="4:25" ht="17.25" customHeight="1" x14ac:dyDescent="0.25">
      <c r="D250" s="32" t="s">
        <v>215</v>
      </c>
      <c r="E250" s="32" t="s">
        <v>216</v>
      </c>
      <c r="F250" s="33" t="s">
        <v>186</v>
      </c>
      <c r="G250" s="34" t="s">
        <v>185</v>
      </c>
      <c r="H250" s="32">
        <v>1290</v>
      </c>
      <c r="I250" s="35" t="s">
        <v>129</v>
      </c>
      <c r="J250" s="35" t="s">
        <v>35</v>
      </c>
      <c r="K250" s="36">
        <f t="shared" si="136"/>
        <v>0.35251666666666664</v>
      </c>
      <c r="L250" s="35" t="s">
        <v>38</v>
      </c>
      <c r="M250" s="37">
        <v>4.5</v>
      </c>
      <c r="N250" s="40">
        <f>N247-SUM(N248:N249)</f>
        <v>0.67569999999999997</v>
      </c>
      <c r="O250" s="41">
        <f t="shared" ref="O250" si="169">O247-SUM(O248:O249)</f>
        <v>0.55600000000000005</v>
      </c>
      <c r="P250" s="41">
        <f t="shared" ref="P250:Y250" si="170">P247-SUM(P248:P249)</f>
        <v>0.47600000000000003</v>
      </c>
      <c r="Q250" s="41">
        <f t="shared" si="170"/>
        <v>0.44550000000000001</v>
      </c>
      <c r="R250" s="41">
        <f t="shared" si="170"/>
        <v>0.26550000000000007</v>
      </c>
      <c r="S250" s="41">
        <f t="shared" si="170"/>
        <v>0.21450000000000014</v>
      </c>
      <c r="T250" s="41">
        <f t="shared" si="170"/>
        <v>0.11399999999999988</v>
      </c>
      <c r="U250" s="41">
        <f t="shared" si="170"/>
        <v>0.11399999999999988</v>
      </c>
      <c r="V250" s="41">
        <f t="shared" si="170"/>
        <v>0.11399999999999988</v>
      </c>
      <c r="W250" s="41">
        <f t="shared" si="170"/>
        <v>0.32450000000000012</v>
      </c>
      <c r="X250" s="41">
        <f t="shared" si="170"/>
        <v>0.39500000000000002</v>
      </c>
      <c r="Y250" s="41">
        <f t="shared" si="170"/>
        <v>0.53550000000000009</v>
      </c>
    </row>
    <row r="251" spans="4:25" ht="17.25" customHeight="1" x14ac:dyDescent="0.25">
      <c r="D251" s="23" t="s">
        <v>215</v>
      </c>
      <c r="E251" s="23" t="s">
        <v>216</v>
      </c>
      <c r="F251" s="24" t="s">
        <v>187</v>
      </c>
      <c r="G251" s="25" t="s">
        <v>185</v>
      </c>
      <c r="H251" s="23">
        <v>1290</v>
      </c>
      <c r="I251" s="26" t="s">
        <v>134</v>
      </c>
      <c r="J251" s="26" t="s">
        <v>34</v>
      </c>
      <c r="K251" s="27">
        <f t="shared" si="136"/>
        <v>0.25</v>
      </c>
      <c r="L251" s="28" t="s">
        <v>28</v>
      </c>
      <c r="M251" s="29" t="s">
        <v>28</v>
      </c>
      <c r="N251" s="30">
        <v>0.25</v>
      </c>
      <c r="O251" s="31">
        <v>0.25</v>
      </c>
      <c r="P251" s="31">
        <v>0.25</v>
      </c>
      <c r="Q251" s="31">
        <v>0.25</v>
      </c>
      <c r="R251" s="31">
        <v>0.25</v>
      </c>
      <c r="S251" s="31">
        <v>0.25</v>
      </c>
      <c r="T251" s="31">
        <v>0.25</v>
      </c>
      <c r="U251" s="31">
        <v>0.25</v>
      </c>
      <c r="V251" s="31">
        <v>0.25</v>
      </c>
      <c r="W251" s="31">
        <v>0.25</v>
      </c>
      <c r="X251" s="31">
        <v>0.25</v>
      </c>
      <c r="Y251" s="31">
        <v>0.25</v>
      </c>
    </row>
    <row r="252" spans="4:25" ht="17.25" customHeight="1" x14ac:dyDescent="0.25">
      <c r="D252" s="32" t="s">
        <v>215</v>
      </c>
      <c r="E252" s="32" t="s">
        <v>216</v>
      </c>
      <c r="F252" s="33" t="s">
        <v>187</v>
      </c>
      <c r="G252" s="34" t="s">
        <v>185</v>
      </c>
      <c r="H252" s="32">
        <v>1290</v>
      </c>
      <c r="I252" s="35" t="s">
        <v>134</v>
      </c>
      <c r="J252" s="35" t="s">
        <v>35</v>
      </c>
      <c r="K252" s="36">
        <f t="shared" si="136"/>
        <v>0.25</v>
      </c>
      <c r="L252" s="85" t="s">
        <v>54</v>
      </c>
      <c r="M252" s="37">
        <v>2.5</v>
      </c>
      <c r="N252" s="146">
        <f>N251</f>
        <v>0.25</v>
      </c>
      <c r="O252" s="147">
        <f t="shared" ref="O252:Y252" si="171">O251</f>
        <v>0.25</v>
      </c>
      <c r="P252" s="147">
        <f t="shared" si="171"/>
        <v>0.25</v>
      </c>
      <c r="Q252" s="147">
        <f t="shared" si="171"/>
        <v>0.25</v>
      </c>
      <c r="R252" s="147">
        <f t="shared" si="171"/>
        <v>0.25</v>
      </c>
      <c r="S252" s="147">
        <f t="shared" si="171"/>
        <v>0.25</v>
      </c>
      <c r="T252" s="147">
        <f t="shared" si="171"/>
        <v>0.25</v>
      </c>
      <c r="U252" s="147">
        <f t="shared" si="171"/>
        <v>0.25</v>
      </c>
      <c r="V252" s="147">
        <f t="shared" si="171"/>
        <v>0.25</v>
      </c>
      <c r="W252" s="147">
        <f t="shared" si="171"/>
        <v>0.25</v>
      </c>
      <c r="X252" s="147">
        <f t="shared" si="171"/>
        <v>0.25</v>
      </c>
      <c r="Y252" s="147">
        <f t="shared" si="171"/>
        <v>0.25</v>
      </c>
    </row>
    <row r="253" spans="4:25" ht="17.25" customHeight="1" x14ac:dyDescent="0.25">
      <c r="D253" s="32" t="s">
        <v>215</v>
      </c>
      <c r="E253" s="32" t="s">
        <v>216</v>
      </c>
      <c r="F253" s="33" t="s">
        <v>187</v>
      </c>
      <c r="G253" s="34" t="s">
        <v>185</v>
      </c>
      <c r="H253" s="32">
        <v>1290</v>
      </c>
      <c r="I253" s="35" t="s">
        <v>134</v>
      </c>
      <c r="J253" s="35" t="s">
        <v>35</v>
      </c>
      <c r="K253" s="36">
        <f>IFERROR(AVERAGE(N253:Y253),"n/a")</f>
        <v>6.0000000000000019E-2</v>
      </c>
      <c r="L253" s="35" t="s">
        <v>55</v>
      </c>
      <c r="M253" s="37">
        <f>ROUND(0.5%*230,1)</f>
        <v>1.2</v>
      </c>
      <c r="N253" s="146">
        <f>N254</f>
        <v>0.06</v>
      </c>
      <c r="O253" s="147">
        <f t="shared" ref="O253:Y253" si="172">O254</f>
        <v>0.06</v>
      </c>
      <c r="P253" s="147">
        <f t="shared" si="172"/>
        <v>0.06</v>
      </c>
      <c r="Q253" s="147">
        <f t="shared" si="172"/>
        <v>0.06</v>
      </c>
      <c r="R253" s="147">
        <f t="shared" si="172"/>
        <v>0.06</v>
      </c>
      <c r="S253" s="147">
        <f t="shared" si="172"/>
        <v>0.06</v>
      </c>
      <c r="T253" s="147">
        <f t="shared" si="172"/>
        <v>0.06</v>
      </c>
      <c r="U253" s="147">
        <f t="shared" si="172"/>
        <v>0.06</v>
      </c>
      <c r="V253" s="147">
        <f t="shared" si="172"/>
        <v>0.06</v>
      </c>
      <c r="W253" s="147">
        <f t="shared" si="172"/>
        <v>0.06</v>
      </c>
      <c r="X253" s="147">
        <f t="shared" si="172"/>
        <v>0.06</v>
      </c>
      <c r="Y253" s="147">
        <f t="shared" si="172"/>
        <v>0.06</v>
      </c>
    </row>
    <row r="254" spans="4:25" ht="17.25" customHeight="1" x14ac:dyDescent="0.25">
      <c r="D254" s="32" t="s">
        <v>215</v>
      </c>
      <c r="E254" s="32" t="s">
        <v>216</v>
      </c>
      <c r="F254" s="33" t="s">
        <v>187</v>
      </c>
      <c r="G254" s="34" t="s">
        <v>185</v>
      </c>
      <c r="H254" s="32">
        <v>1290</v>
      </c>
      <c r="I254" s="35" t="s">
        <v>134</v>
      </c>
      <c r="J254" s="35" t="s">
        <v>35</v>
      </c>
      <c r="K254" s="36">
        <f>IFERROR(AVERAGE(N254:Y254),"n/a")</f>
        <v>6.0000000000000019E-2</v>
      </c>
      <c r="L254" s="35" t="s">
        <v>51</v>
      </c>
      <c r="M254" s="37">
        <v>1.5</v>
      </c>
      <c r="N254" s="146">
        <f>ROUND(25%*N251,2)</f>
        <v>0.06</v>
      </c>
      <c r="O254" s="147">
        <f t="shared" ref="O254:Y254" si="173">ROUND(25%*O251,2)</f>
        <v>0.06</v>
      </c>
      <c r="P254" s="147">
        <f t="shared" si="173"/>
        <v>0.06</v>
      </c>
      <c r="Q254" s="147">
        <f t="shared" si="173"/>
        <v>0.06</v>
      </c>
      <c r="R254" s="147">
        <f t="shared" si="173"/>
        <v>0.06</v>
      </c>
      <c r="S254" s="147">
        <f t="shared" si="173"/>
        <v>0.06</v>
      </c>
      <c r="T254" s="147">
        <f t="shared" si="173"/>
        <v>0.06</v>
      </c>
      <c r="U254" s="147">
        <f t="shared" si="173"/>
        <v>0.06</v>
      </c>
      <c r="V254" s="147">
        <f t="shared" si="173"/>
        <v>0.06</v>
      </c>
      <c r="W254" s="147">
        <f t="shared" si="173"/>
        <v>0.06</v>
      </c>
      <c r="X254" s="147">
        <f t="shared" si="173"/>
        <v>0.06</v>
      </c>
      <c r="Y254" s="147">
        <f t="shared" si="173"/>
        <v>0.06</v>
      </c>
    </row>
    <row r="255" spans="4:25" ht="17.25" customHeight="1" x14ac:dyDescent="0.25">
      <c r="D255" s="32" t="s">
        <v>215</v>
      </c>
      <c r="E255" s="32" t="s">
        <v>216</v>
      </c>
      <c r="F255" s="33" t="s">
        <v>187</v>
      </c>
      <c r="G255" s="34" t="s">
        <v>185</v>
      </c>
      <c r="H255" s="32">
        <v>1290</v>
      </c>
      <c r="I255" s="35" t="s">
        <v>134</v>
      </c>
      <c r="J255" s="35" t="s">
        <v>35</v>
      </c>
      <c r="K255" s="36">
        <f t="shared" si="136"/>
        <v>0</v>
      </c>
      <c r="L255" s="35" t="s">
        <v>135</v>
      </c>
      <c r="M255" s="37">
        <v>0.9</v>
      </c>
      <c r="N255" s="148">
        <v>0</v>
      </c>
      <c r="O255" s="149">
        <v>0</v>
      </c>
      <c r="P255" s="149">
        <v>0</v>
      </c>
      <c r="Q255" s="149">
        <v>0</v>
      </c>
      <c r="R255" s="149">
        <v>0</v>
      </c>
      <c r="S255" s="149">
        <v>0</v>
      </c>
      <c r="T255" s="149">
        <v>0</v>
      </c>
      <c r="U255" s="149">
        <v>0</v>
      </c>
      <c r="V255" s="149">
        <v>0</v>
      </c>
      <c r="W255" s="149">
        <v>0</v>
      </c>
      <c r="X255" s="149">
        <v>0</v>
      </c>
      <c r="Y255" s="149">
        <v>0</v>
      </c>
    </row>
    <row r="256" spans="4:25" ht="17.25" customHeight="1" x14ac:dyDescent="0.25">
      <c r="D256" s="32" t="s">
        <v>215</v>
      </c>
      <c r="E256" s="32" t="s">
        <v>216</v>
      </c>
      <c r="F256" s="33" t="s">
        <v>187</v>
      </c>
      <c r="G256" s="34" t="s">
        <v>185</v>
      </c>
      <c r="H256" s="32">
        <v>1290</v>
      </c>
      <c r="I256" s="35" t="s">
        <v>134</v>
      </c>
      <c r="J256" s="35" t="s">
        <v>35</v>
      </c>
      <c r="K256" s="36">
        <f t="shared" si="136"/>
        <v>0</v>
      </c>
      <c r="L256" s="35" t="s">
        <v>136</v>
      </c>
      <c r="M256" s="37">
        <v>0.11</v>
      </c>
      <c r="N256" s="148">
        <v>0</v>
      </c>
      <c r="O256" s="149">
        <v>0</v>
      </c>
      <c r="P256" s="149">
        <v>0</v>
      </c>
      <c r="Q256" s="149">
        <v>0</v>
      </c>
      <c r="R256" s="149">
        <v>0</v>
      </c>
      <c r="S256" s="149">
        <v>0</v>
      </c>
      <c r="T256" s="149">
        <v>0</v>
      </c>
      <c r="U256" s="149">
        <v>0</v>
      </c>
      <c r="V256" s="149">
        <v>0</v>
      </c>
      <c r="W256" s="149">
        <v>0</v>
      </c>
      <c r="X256" s="149">
        <v>0</v>
      </c>
      <c r="Y256" s="149">
        <v>0</v>
      </c>
    </row>
    <row r="257" spans="4:25" ht="17.25" customHeight="1" x14ac:dyDescent="0.25">
      <c r="D257" s="23" t="s">
        <v>215</v>
      </c>
      <c r="E257" s="23" t="s">
        <v>216</v>
      </c>
      <c r="F257" s="24" t="s">
        <v>188</v>
      </c>
      <c r="G257" s="25" t="s">
        <v>185</v>
      </c>
      <c r="H257" s="23">
        <f t="shared" ref="H257:H264" si="174">H235+365</f>
        <v>1280</v>
      </c>
      <c r="I257" s="26" t="s">
        <v>155</v>
      </c>
      <c r="J257" s="26" t="s">
        <v>34</v>
      </c>
      <c r="K257" s="27">
        <f t="shared" si="136"/>
        <v>7.5000000000000011E-2</v>
      </c>
      <c r="L257" s="28" t="s">
        <v>28</v>
      </c>
      <c r="M257" s="29" t="s">
        <v>28</v>
      </c>
      <c r="N257" s="30">
        <v>0.05</v>
      </c>
      <c r="O257" s="31">
        <v>0.05</v>
      </c>
      <c r="P257" s="31">
        <v>0.05</v>
      </c>
      <c r="Q257" s="31">
        <v>0.05</v>
      </c>
      <c r="R257" s="31">
        <v>0.06</v>
      </c>
      <c r="S257" s="31">
        <v>7.0000000000000007E-2</v>
      </c>
      <c r="T257" s="31">
        <v>0.11</v>
      </c>
      <c r="U257" s="31">
        <v>0.18</v>
      </c>
      <c r="V257" s="31">
        <v>0.11</v>
      </c>
      <c r="W257" s="31">
        <v>7.0000000000000007E-2</v>
      </c>
      <c r="X257" s="31">
        <v>0.05</v>
      </c>
      <c r="Y257" s="31">
        <v>0.05</v>
      </c>
    </row>
    <row r="258" spans="4:25" ht="17.25" customHeight="1" x14ac:dyDescent="0.25">
      <c r="D258" s="32" t="s">
        <v>215</v>
      </c>
      <c r="E258" s="32" t="s">
        <v>216</v>
      </c>
      <c r="F258" s="33" t="s">
        <v>188</v>
      </c>
      <c r="G258" s="34" t="s">
        <v>185</v>
      </c>
      <c r="H258" s="32">
        <f t="shared" si="174"/>
        <v>1280</v>
      </c>
      <c r="I258" s="35" t="s">
        <v>155</v>
      </c>
      <c r="J258" s="35" t="s">
        <v>35</v>
      </c>
      <c r="K258" s="36">
        <f t="shared" si="136"/>
        <v>5.5833333333333346E-2</v>
      </c>
      <c r="L258" s="35" t="s">
        <v>156</v>
      </c>
      <c r="M258" s="37">
        <v>0.12</v>
      </c>
      <c r="N258" s="44">
        <f>ROUND(N257*0.7,2)</f>
        <v>0.04</v>
      </c>
      <c r="O258" s="39">
        <f t="shared" ref="O258:Y258" si="175">ROUND(O257*0.7,2)</f>
        <v>0.04</v>
      </c>
      <c r="P258" s="39">
        <f t="shared" si="175"/>
        <v>0.04</v>
      </c>
      <c r="Q258" s="39">
        <f t="shared" si="175"/>
        <v>0.04</v>
      </c>
      <c r="R258" s="39">
        <f t="shared" si="175"/>
        <v>0.04</v>
      </c>
      <c r="S258" s="39">
        <f t="shared" si="175"/>
        <v>0.05</v>
      </c>
      <c r="T258" s="39">
        <f t="shared" si="175"/>
        <v>0.08</v>
      </c>
      <c r="U258" s="39">
        <f t="shared" si="175"/>
        <v>0.13</v>
      </c>
      <c r="V258" s="39">
        <f t="shared" si="175"/>
        <v>0.08</v>
      </c>
      <c r="W258" s="39">
        <f t="shared" si="175"/>
        <v>0.05</v>
      </c>
      <c r="X258" s="39">
        <f t="shared" si="175"/>
        <v>0.04</v>
      </c>
      <c r="Y258" s="39">
        <f t="shared" si="175"/>
        <v>0.04</v>
      </c>
    </row>
    <row r="259" spans="4:25" ht="17.25" customHeight="1" x14ac:dyDescent="0.25">
      <c r="D259" s="32" t="s">
        <v>215</v>
      </c>
      <c r="E259" s="32" t="s">
        <v>216</v>
      </c>
      <c r="F259" s="33" t="s">
        <v>188</v>
      </c>
      <c r="G259" s="34" t="s">
        <v>185</v>
      </c>
      <c r="H259" s="32">
        <f t="shared" si="174"/>
        <v>1280</v>
      </c>
      <c r="I259" s="35" t="s">
        <v>155</v>
      </c>
      <c r="J259" s="35" t="s">
        <v>35</v>
      </c>
      <c r="K259" s="36">
        <f t="shared" si="136"/>
        <v>1.9166666666666669E-2</v>
      </c>
      <c r="L259" s="35" t="s">
        <v>157</v>
      </c>
      <c r="M259" s="37">
        <v>0.75</v>
      </c>
      <c r="N259" s="44">
        <f>N257-N258</f>
        <v>1.0000000000000002E-2</v>
      </c>
      <c r="O259" s="39">
        <f t="shared" ref="O259:Y259" si="176">O257-O258</f>
        <v>1.0000000000000002E-2</v>
      </c>
      <c r="P259" s="39">
        <f t="shared" si="176"/>
        <v>1.0000000000000002E-2</v>
      </c>
      <c r="Q259" s="39">
        <f t="shared" si="176"/>
        <v>1.0000000000000002E-2</v>
      </c>
      <c r="R259" s="39">
        <f t="shared" si="176"/>
        <v>1.9999999999999997E-2</v>
      </c>
      <c r="S259" s="39">
        <f t="shared" si="176"/>
        <v>2.0000000000000004E-2</v>
      </c>
      <c r="T259" s="39">
        <f t="shared" si="176"/>
        <v>0.03</v>
      </c>
      <c r="U259" s="39">
        <f t="shared" si="176"/>
        <v>4.9999999999999989E-2</v>
      </c>
      <c r="V259" s="39">
        <f t="shared" si="176"/>
        <v>0.03</v>
      </c>
      <c r="W259" s="39">
        <f t="shared" si="176"/>
        <v>2.0000000000000004E-2</v>
      </c>
      <c r="X259" s="39">
        <f t="shared" si="176"/>
        <v>1.0000000000000002E-2</v>
      </c>
      <c r="Y259" s="39">
        <f t="shared" si="176"/>
        <v>1.0000000000000002E-2</v>
      </c>
    </row>
    <row r="260" spans="4:25" ht="17.25" customHeight="1" x14ac:dyDescent="0.25">
      <c r="D260" s="32" t="s">
        <v>215</v>
      </c>
      <c r="E260" s="32" t="s">
        <v>216</v>
      </c>
      <c r="F260" s="33" t="s">
        <v>188</v>
      </c>
      <c r="G260" s="34" t="s">
        <v>185</v>
      </c>
      <c r="H260" s="32">
        <f t="shared" si="174"/>
        <v>1280</v>
      </c>
      <c r="I260" s="35" t="s">
        <v>155</v>
      </c>
      <c r="J260" s="35" t="s">
        <v>35</v>
      </c>
      <c r="K260" s="36">
        <f t="shared" si="136"/>
        <v>7.5000000000000011E-2</v>
      </c>
      <c r="L260" s="35" t="s">
        <v>55</v>
      </c>
      <c r="M260" s="37">
        <f>ROUND(30%*15,1)</f>
        <v>4.5</v>
      </c>
      <c r="N260" s="44">
        <f>SUM(N258:N259)</f>
        <v>0.05</v>
      </c>
      <c r="O260" s="39">
        <f t="shared" ref="O260:Y260" si="177">SUM(O258:O259)</f>
        <v>0.05</v>
      </c>
      <c r="P260" s="39">
        <f t="shared" si="177"/>
        <v>0.05</v>
      </c>
      <c r="Q260" s="39">
        <f t="shared" si="177"/>
        <v>0.05</v>
      </c>
      <c r="R260" s="39">
        <f t="shared" si="177"/>
        <v>0.06</v>
      </c>
      <c r="S260" s="39">
        <f t="shared" si="177"/>
        <v>7.0000000000000007E-2</v>
      </c>
      <c r="T260" s="39">
        <f t="shared" si="177"/>
        <v>0.11</v>
      </c>
      <c r="U260" s="39">
        <f t="shared" si="177"/>
        <v>0.18</v>
      </c>
      <c r="V260" s="39">
        <f t="shared" si="177"/>
        <v>0.11</v>
      </c>
      <c r="W260" s="39">
        <f t="shared" si="177"/>
        <v>7.0000000000000007E-2</v>
      </c>
      <c r="X260" s="39">
        <f t="shared" si="177"/>
        <v>0.05</v>
      </c>
      <c r="Y260" s="39">
        <f t="shared" si="177"/>
        <v>0.05</v>
      </c>
    </row>
    <row r="261" spans="4:25" ht="17.25" customHeight="1" x14ac:dyDescent="0.25">
      <c r="D261" s="23" t="s">
        <v>215</v>
      </c>
      <c r="E261" s="23" t="s">
        <v>216</v>
      </c>
      <c r="F261" s="24" t="s">
        <v>188</v>
      </c>
      <c r="G261" s="25" t="s">
        <v>185</v>
      </c>
      <c r="H261" s="23">
        <f t="shared" si="174"/>
        <v>1280</v>
      </c>
      <c r="I261" s="26" t="s">
        <v>158</v>
      </c>
      <c r="J261" s="26" t="s">
        <v>34</v>
      </c>
      <c r="K261" s="27">
        <f t="shared" si="136"/>
        <v>7.5000000000000011E-2</v>
      </c>
      <c r="L261" s="28" t="s">
        <v>28</v>
      </c>
      <c r="M261" s="29" t="s">
        <v>28</v>
      </c>
      <c r="N261" s="30">
        <v>0.05</v>
      </c>
      <c r="O261" s="31">
        <v>0.05</v>
      </c>
      <c r="P261" s="31">
        <v>0.05</v>
      </c>
      <c r="Q261" s="31">
        <v>0.05</v>
      </c>
      <c r="R261" s="31">
        <v>0.06</v>
      </c>
      <c r="S261" s="31">
        <v>7.0000000000000007E-2</v>
      </c>
      <c r="T261" s="31">
        <v>0.11</v>
      </c>
      <c r="U261" s="31">
        <v>0.18</v>
      </c>
      <c r="V261" s="31">
        <v>0.11</v>
      </c>
      <c r="W261" s="31">
        <v>7.0000000000000007E-2</v>
      </c>
      <c r="X261" s="31">
        <v>0.05</v>
      </c>
      <c r="Y261" s="31">
        <v>0.05</v>
      </c>
    </row>
    <row r="262" spans="4:25" ht="17.25" customHeight="1" x14ac:dyDescent="0.25">
      <c r="D262" s="32" t="s">
        <v>215</v>
      </c>
      <c r="E262" s="32" t="s">
        <v>216</v>
      </c>
      <c r="F262" s="33" t="s">
        <v>188</v>
      </c>
      <c r="G262" s="34" t="s">
        <v>185</v>
      </c>
      <c r="H262" s="32">
        <f t="shared" si="174"/>
        <v>1280</v>
      </c>
      <c r="I262" s="35" t="s">
        <v>158</v>
      </c>
      <c r="J262" s="35" t="s">
        <v>35</v>
      </c>
      <c r="K262" s="36">
        <f t="shared" si="136"/>
        <v>5.5833333333333346E-2</v>
      </c>
      <c r="L262" s="35" t="s">
        <v>156</v>
      </c>
      <c r="M262" s="37">
        <v>0.12</v>
      </c>
      <c r="N262" s="44">
        <f>ROUND(N261*0.7,2)</f>
        <v>0.04</v>
      </c>
      <c r="O262" s="39">
        <f t="shared" ref="O262:Y262" si="178">ROUND(O261*0.7,2)</f>
        <v>0.04</v>
      </c>
      <c r="P262" s="39">
        <f t="shared" si="178"/>
        <v>0.04</v>
      </c>
      <c r="Q262" s="39">
        <f t="shared" si="178"/>
        <v>0.04</v>
      </c>
      <c r="R262" s="39">
        <f t="shared" si="178"/>
        <v>0.04</v>
      </c>
      <c r="S262" s="39">
        <f t="shared" si="178"/>
        <v>0.05</v>
      </c>
      <c r="T262" s="39">
        <f t="shared" si="178"/>
        <v>0.08</v>
      </c>
      <c r="U262" s="39">
        <f t="shared" si="178"/>
        <v>0.13</v>
      </c>
      <c r="V262" s="39">
        <f t="shared" si="178"/>
        <v>0.08</v>
      </c>
      <c r="W262" s="39">
        <f t="shared" si="178"/>
        <v>0.05</v>
      </c>
      <c r="X262" s="39">
        <f t="shared" si="178"/>
        <v>0.04</v>
      </c>
      <c r="Y262" s="39">
        <f t="shared" si="178"/>
        <v>0.04</v>
      </c>
    </row>
    <row r="263" spans="4:25" ht="17.25" customHeight="1" x14ac:dyDescent="0.25">
      <c r="D263" s="32" t="s">
        <v>215</v>
      </c>
      <c r="E263" s="32" t="s">
        <v>216</v>
      </c>
      <c r="F263" s="33" t="s">
        <v>188</v>
      </c>
      <c r="G263" s="34" t="s">
        <v>185</v>
      </c>
      <c r="H263" s="32">
        <f t="shared" si="174"/>
        <v>1280</v>
      </c>
      <c r="I263" s="35" t="s">
        <v>158</v>
      </c>
      <c r="J263" s="35" t="s">
        <v>35</v>
      </c>
      <c r="K263" s="36">
        <f t="shared" si="136"/>
        <v>1.9166666666666669E-2</v>
      </c>
      <c r="L263" s="35" t="s">
        <v>157</v>
      </c>
      <c r="M263" s="37">
        <v>0.75</v>
      </c>
      <c r="N263" s="44">
        <f>N261-N262</f>
        <v>1.0000000000000002E-2</v>
      </c>
      <c r="O263" s="39">
        <f t="shared" ref="O263:Y263" si="179">O261-O262</f>
        <v>1.0000000000000002E-2</v>
      </c>
      <c r="P263" s="39">
        <f t="shared" si="179"/>
        <v>1.0000000000000002E-2</v>
      </c>
      <c r="Q263" s="39">
        <f t="shared" si="179"/>
        <v>1.0000000000000002E-2</v>
      </c>
      <c r="R263" s="39">
        <f t="shared" si="179"/>
        <v>1.9999999999999997E-2</v>
      </c>
      <c r="S263" s="39">
        <f t="shared" si="179"/>
        <v>2.0000000000000004E-2</v>
      </c>
      <c r="T263" s="39">
        <f t="shared" si="179"/>
        <v>0.03</v>
      </c>
      <c r="U263" s="39">
        <f t="shared" si="179"/>
        <v>4.9999999999999989E-2</v>
      </c>
      <c r="V263" s="39">
        <f t="shared" si="179"/>
        <v>0.03</v>
      </c>
      <c r="W263" s="39">
        <f t="shared" si="179"/>
        <v>2.0000000000000004E-2</v>
      </c>
      <c r="X263" s="39">
        <f t="shared" si="179"/>
        <v>1.0000000000000002E-2</v>
      </c>
      <c r="Y263" s="39">
        <f t="shared" si="179"/>
        <v>1.0000000000000002E-2</v>
      </c>
    </row>
    <row r="264" spans="4:25" ht="17.25" customHeight="1" x14ac:dyDescent="0.25">
      <c r="D264" s="32" t="s">
        <v>215</v>
      </c>
      <c r="E264" s="32" t="s">
        <v>216</v>
      </c>
      <c r="F264" s="33" t="s">
        <v>188</v>
      </c>
      <c r="G264" s="34" t="s">
        <v>185</v>
      </c>
      <c r="H264" s="32">
        <f t="shared" si="174"/>
        <v>1280</v>
      </c>
      <c r="I264" s="35" t="s">
        <v>158</v>
      </c>
      <c r="J264" s="35" t="s">
        <v>35</v>
      </c>
      <c r="K264" s="36">
        <f t="shared" si="136"/>
        <v>7.5000000000000011E-2</v>
      </c>
      <c r="L264" s="35" t="s">
        <v>55</v>
      </c>
      <c r="M264" s="37">
        <f>ROUND(10%*30,1)</f>
        <v>3</v>
      </c>
      <c r="N264" s="44">
        <f>SUM(N262:N263)</f>
        <v>0.05</v>
      </c>
      <c r="O264" s="39">
        <f t="shared" ref="O264:Y264" si="180">SUM(O262:O263)</f>
        <v>0.05</v>
      </c>
      <c r="P264" s="39">
        <f t="shared" si="180"/>
        <v>0.05</v>
      </c>
      <c r="Q264" s="39">
        <f t="shared" si="180"/>
        <v>0.05</v>
      </c>
      <c r="R264" s="39">
        <f t="shared" si="180"/>
        <v>0.06</v>
      </c>
      <c r="S264" s="39">
        <f t="shared" si="180"/>
        <v>7.0000000000000007E-2</v>
      </c>
      <c r="T264" s="39">
        <f t="shared" si="180"/>
        <v>0.11</v>
      </c>
      <c r="U264" s="39">
        <f t="shared" si="180"/>
        <v>0.18</v>
      </c>
      <c r="V264" s="39">
        <f t="shared" si="180"/>
        <v>0.11</v>
      </c>
      <c r="W264" s="39">
        <f t="shared" si="180"/>
        <v>7.0000000000000007E-2</v>
      </c>
      <c r="X264" s="39">
        <f t="shared" si="180"/>
        <v>0.05</v>
      </c>
      <c r="Y264" s="39">
        <f t="shared" si="180"/>
        <v>0.05</v>
      </c>
    </row>
    <row r="265" spans="4:25" ht="17.25" customHeight="1" x14ac:dyDescent="0.25">
      <c r="D265" s="95" t="s">
        <v>215</v>
      </c>
      <c r="E265" s="95" t="s">
        <v>216</v>
      </c>
      <c r="F265" s="96" t="s">
        <v>28</v>
      </c>
      <c r="G265" s="97" t="s">
        <v>189</v>
      </c>
      <c r="H265" s="95" t="s">
        <v>28</v>
      </c>
      <c r="I265" s="98" t="s">
        <v>28</v>
      </c>
      <c r="J265" s="98" t="s">
        <v>28</v>
      </c>
      <c r="K265" s="99" t="str">
        <f t="shared" si="136"/>
        <v>n/a</v>
      </c>
      <c r="L265" s="98" t="s">
        <v>28</v>
      </c>
      <c r="M265" s="100" t="s">
        <v>28</v>
      </c>
      <c r="N265" s="101" t="s">
        <v>28</v>
      </c>
      <c r="O265" s="99" t="s">
        <v>28</v>
      </c>
      <c r="P265" s="99" t="s">
        <v>28</v>
      </c>
      <c r="Q265" s="99" t="s">
        <v>28</v>
      </c>
      <c r="R265" s="99" t="s">
        <v>28</v>
      </c>
      <c r="S265" s="99" t="s">
        <v>28</v>
      </c>
      <c r="T265" s="99" t="s">
        <v>28</v>
      </c>
      <c r="U265" s="99" t="s">
        <v>28</v>
      </c>
      <c r="V265" s="99" t="s">
        <v>28</v>
      </c>
      <c r="W265" s="99" t="s">
        <v>28</v>
      </c>
      <c r="X265" s="99" t="s">
        <v>28</v>
      </c>
      <c r="Y265" s="99" t="s">
        <v>28</v>
      </c>
    </row>
    <row r="266" spans="4:25" ht="17.25" customHeight="1" x14ac:dyDescent="0.25">
      <c r="D266" s="102" t="s">
        <v>215</v>
      </c>
      <c r="E266" s="102" t="s">
        <v>216</v>
      </c>
      <c r="F266" s="103" t="s">
        <v>28</v>
      </c>
      <c r="G266" s="104" t="s">
        <v>190</v>
      </c>
      <c r="H266" s="102" t="s">
        <v>28</v>
      </c>
      <c r="I266" s="105" t="s">
        <v>28</v>
      </c>
      <c r="J266" s="105" t="s">
        <v>28</v>
      </c>
      <c r="K266" s="106" t="str">
        <f t="shared" si="136"/>
        <v>n/a</v>
      </c>
      <c r="L266" s="105" t="s">
        <v>28</v>
      </c>
      <c r="M266" s="107" t="s">
        <v>28</v>
      </c>
      <c r="N266" s="108" t="s">
        <v>28</v>
      </c>
      <c r="O266" s="106" t="s">
        <v>28</v>
      </c>
      <c r="P266" s="106" t="s">
        <v>28</v>
      </c>
      <c r="Q266" s="106" t="s">
        <v>28</v>
      </c>
      <c r="R266" s="106" t="s">
        <v>28</v>
      </c>
      <c r="S266" s="106" t="s">
        <v>28</v>
      </c>
      <c r="T266" s="106" t="s">
        <v>28</v>
      </c>
      <c r="U266" s="106" t="s">
        <v>28</v>
      </c>
      <c r="V266" s="106" t="s">
        <v>28</v>
      </c>
      <c r="W266" s="106" t="s">
        <v>28</v>
      </c>
      <c r="X266" s="106" t="s">
        <v>28</v>
      </c>
      <c r="Y266" s="106" t="s">
        <v>28</v>
      </c>
    </row>
    <row r="267" spans="4:25" ht="17.25" customHeight="1" x14ac:dyDescent="0.25">
      <c r="D267" s="23" t="s">
        <v>215</v>
      </c>
      <c r="E267" s="23" t="s">
        <v>216</v>
      </c>
      <c r="F267" s="24" t="s">
        <v>191</v>
      </c>
      <c r="G267" s="25" t="s">
        <v>192</v>
      </c>
      <c r="H267" s="23">
        <v>1560</v>
      </c>
      <c r="I267" s="26" t="s">
        <v>147</v>
      </c>
      <c r="J267" s="26" t="s">
        <v>34</v>
      </c>
      <c r="K267" s="27">
        <f t="shared" si="136"/>
        <v>1</v>
      </c>
      <c r="L267" s="28" t="s">
        <v>28</v>
      </c>
      <c r="M267" s="29" t="s">
        <v>28</v>
      </c>
      <c r="N267" s="30">
        <v>1</v>
      </c>
      <c r="O267" s="31">
        <v>1</v>
      </c>
      <c r="P267" s="31">
        <v>1</v>
      </c>
      <c r="Q267" s="31">
        <v>1</v>
      </c>
      <c r="R267" s="31">
        <v>1</v>
      </c>
      <c r="S267" s="31">
        <v>1</v>
      </c>
      <c r="T267" s="31">
        <v>1</v>
      </c>
      <c r="U267" s="31">
        <v>1</v>
      </c>
      <c r="V267" s="31">
        <v>1</v>
      </c>
      <c r="W267" s="31">
        <v>1</v>
      </c>
      <c r="X267" s="31">
        <v>1</v>
      </c>
      <c r="Y267" s="31">
        <v>1</v>
      </c>
    </row>
    <row r="268" spans="4:25" ht="17.25" customHeight="1" x14ac:dyDescent="0.25">
      <c r="D268" s="23" t="s">
        <v>215</v>
      </c>
      <c r="E268" s="23" t="s">
        <v>216</v>
      </c>
      <c r="F268" s="24" t="s">
        <v>193</v>
      </c>
      <c r="G268" s="25" t="s">
        <v>192</v>
      </c>
      <c r="H268" s="23">
        <v>1590</v>
      </c>
      <c r="I268" s="26" t="s">
        <v>129</v>
      </c>
      <c r="J268" s="26" t="s">
        <v>34</v>
      </c>
      <c r="K268" s="27">
        <f t="shared" si="136"/>
        <v>0.99583333333333324</v>
      </c>
      <c r="L268" s="28" t="s">
        <v>28</v>
      </c>
      <c r="M268" s="29" t="s">
        <v>28</v>
      </c>
      <c r="N268" s="30">
        <v>0.85</v>
      </c>
      <c r="O268" s="31">
        <v>0.8</v>
      </c>
      <c r="P268" s="31">
        <v>0.8</v>
      </c>
      <c r="Q268" s="31">
        <v>0.9</v>
      </c>
      <c r="R268" s="31">
        <v>0.9</v>
      </c>
      <c r="S268" s="31">
        <v>1.1000000000000001</v>
      </c>
      <c r="T268" s="31">
        <v>1.2</v>
      </c>
      <c r="U268" s="31">
        <v>1.2</v>
      </c>
      <c r="V268" s="31">
        <v>1.2</v>
      </c>
      <c r="W268" s="31">
        <v>1.1000000000000001</v>
      </c>
      <c r="X268" s="31">
        <v>1</v>
      </c>
      <c r="Y268" s="31">
        <v>0.9</v>
      </c>
    </row>
    <row r="269" spans="4:25" ht="17.25" customHeight="1" x14ac:dyDescent="0.25">
      <c r="D269" s="32" t="s">
        <v>215</v>
      </c>
      <c r="E269" s="32" t="s">
        <v>216</v>
      </c>
      <c r="F269" s="33" t="s">
        <v>193</v>
      </c>
      <c r="G269" s="34" t="s">
        <v>192</v>
      </c>
      <c r="H269" s="32">
        <v>1590</v>
      </c>
      <c r="I269" s="35" t="s">
        <v>129</v>
      </c>
      <c r="J269" s="35" t="s">
        <v>35</v>
      </c>
      <c r="K269" s="36">
        <f t="shared" si="136"/>
        <v>4.9833333333333318E-3</v>
      </c>
      <c r="L269" s="35" t="s">
        <v>36</v>
      </c>
      <c r="M269" s="37">
        <f>10*(5*6)/10^3</f>
        <v>0.3</v>
      </c>
      <c r="N269" s="38">
        <f>ROUND(0.5%*N268,4)</f>
        <v>4.3E-3</v>
      </c>
      <c r="O269" s="39">
        <f t="shared" ref="O269:Y269" si="181">ROUND(0.5%*O268,4)</f>
        <v>4.0000000000000001E-3</v>
      </c>
      <c r="P269" s="39">
        <f t="shared" si="181"/>
        <v>4.0000000000000001E-3</v>
      </c>
      <c r="Q269" s="39">
        <f t="shared" si="181"/>
        <v>4.4999999999999997E-3</v>
      </c>
      <c r="R269" s="39">
        <f t="shared" si="181"/>
        <v>4.4999999999999997E-3</v>
      </c>
      <c r="S269" s="39">
        <f t="shared" si="181"/>
        <v>5.4999999999999997E-3</v>
      </c>
      <c r="T269" s="39">
        <f t="shared" si="181"/>
        <v>6.0000000000000001E-3</v>
      </c>
      <c r="U269" s="39">
        <f t="shared" si="181"/>
        <v>6.0000000000000001E-3</v>
      </c>
      <c r="V269" s="39">
        <f t="shared" si="181"/>
        <v>6.0000000000000001E-3</v>
      </c>
      <c r="W269" s="39">
        <f t="shared" si="181"/>
        <v>5.4999999999999997E-3</v>
      </c>
      <c r="X269" s="39">
        <f t="shared" si="181"/>
        <v>5.0000000000000001E-3</v>
      </c>
      <c r="Y269" s="39">
        <f t="shared" si="181"/>
        <v>4.4999999999999997E-3</v>
      </c>
    </row>
    <row r="270" spans="4:25" ht="17.25" customHeight="1" x14ac:dyDescent="0.25">
      <c r="D270" s="32" t="s">
        <v>215</v>
      </c>
      <c r="E270" s="32" t="s">
        <v>216</v>
      </c>
      <c r="F270" s="33" t="s">
        <v>193</v>
      </c>
      <c r="G270" s="34" t="s">
        <v>192</v>
      </c>
      <c r="H270" s="32">
        <v>1590</v>
      </c>
      <c r="I270" s="35" t="s">
        <v>129</v>
      </c>
      <c r="J270" s="35" t="s">
        <v>35</v>
      </c>
      <c r="K270" s="36">
        <f t="shared" si="136"/>
        <v>0.63833333333333331</v>
      </c>
      <c r="L270" s="35" t="s">
        <v>37</v>
      </c>
      <c r="M270" s="37">
        <v>4.5</v>
      </c>
      <c r="N270" s="40">
        <f>ROUND($N$42*N268,2)</f>
        <v>0.17</v>
      </c>
      <c r="O270" s="41">
        <f>ROUND($O$42*O268,2)</f>
        <v>0.24</v>
      </c>
      <c r="P270" s="41">
        <f>ROUND($P$42*P268,2)</f>
        <v>0.32</v>
      </c>
      <c r="Q270" s="41">
        <f>ROUND($Q$42*Q268,2)</f>
        <v>0.45</v>
      </c>
      <c r="R270" s="41">
        <f>ROUND($R$42*R268,2)</f>
        <v>0.63</v>
      </c>
      <c r="S270" s="41">
        <f>ROUND($S$42*S268,2)</f>
        <v>0.88</v>
      </c>
      <c r="T270" s="41">
        <f>ROUND($T$42*T268,2)</f>
        <v>1.08</v>
      </c>
      <c r="U270" s="41">
        <f>ROUND($U$42*U268,2)</f>
        <v>1.08</v>
      </c>
      <c r="V270" s="41">
        <f>ROUND($V$42*V268,2)</f>
        <v>1.08</v>
      </c>
      <c r="W270" s="41">
        <f>ROUND(W42*W268,2)</f>
        <v>0.77</v>
      </c>
      <c r="X270" s="41">
        <f>ROUND(X42*X268,2)</f>
        <v>0.6</v>
      </c>
      <c r="Y270" s="41">
        <f>ROUND(Y42*Y268,2)</f>
        <v>0.36</v>
      </c>
    </row>
    <row r="271" spans="4:25" ht="17.25" customHeight="1" x14ac:dyDescent="0.25">
      <c r="D271" s="32" t="s">
        <v>215</v>
      </c>
      <c r="E271" s="32" t="s">
        <v>216</v>
      </c>
      <c r="F271" s="33" t="s">
        <v>193</v>
      </c>
      <c r="G271" s="34" t="s">
        <v>192</v>
      </c>
      <c r="H271" s="32">
        <v>1590</v>
      </c>
      <c r="I271" s="35" t="s">
        <v>129</v>
      </c>
      <c r="J271" s="35" t="s">
        <v>35</v>
      </c>
      <c r="K271" s="36">
        <f t="shared" si="136"/>
        <v>0.35251666666666664</v>
      </c>
      <c r="L271" s="35" t="s">
        <v>38</v>
      </c>
      <c r="M271" s="37">
        <v>4.5</v>
      </c>
      <c r="N271" s="40">
        <f>N268-SUM(N269:N270)</f>
        <v>0.67569999999999997</v>
      </c>
      <c r="O271" s="41">
        <f t="shared" ref="O271" si="182">O268-SUM(O269:O270)</f>
        <v>0.55600000000000005</v>
      </c>
      <c r="P271" s="41">
        <f t="shared" ref="P271:Y271" si="183">P268-SUM(P269:P270)</f>
        <v>0.47600000000000003</v>
      </c>
      <c r="Q271" s="41">
        <f t="shared" si="183"/>
        <v>0.44550000000000001</v>
      </c>
      <c r="R271" s="41">
        <f t="shared" si="183"/>
        <v>0.26550000000000007</v>
      </c>
      <c r="S271" s="41">
        <f t="shared" si="183"/>
        <v>0.21450000000000014</v>
      </c>
      <c r="T271" s="41">
        <f t="shared" si="183"/>
        <v>0.11399999999999988</v>
      </c>
      <c r="U271" s="41">
        <f t="shared" si="183"/>
        <v>0.11399999999999988</v>
      </c>
      <c r="V271" s="41">
        <f t="shared" si="183"/>
        <v>0.11399999999999988</v>
      </c>
      <c r="W271" s="41">
        <f t="shared" si="183"/>
        <v>0.32450000000000012</v>
      </c>
      <c r="X271" s="41">
        <f t="shared" si="183"/>
        <v>0.39500000000000002</v>
      </c>
      <c r="Y271" s="41">
        <f t="shared" si="183"/>
        <v>0.53550000000000009</v>
      </c>
    </row>
    <row r="272" spans="4:25" ht="17.25" customHeight="1" x14ac:dyDescent="0.25">
      <c r="D272" s="23" t="s">
        <v>215</v>
      </c>
      <c r="E272" s="23" t="s">
        <v>216</v>
      </c>
      <c r="F272" s="24" t="s">
        <v>194</v>
      </c>
      <c r="G272" s="25" t="s">
        <v>195</v>
      </c>
      <c r="H272" s="23">
        <v>1700</v>
      </c>
      <c r="I272" s="26" t="s">
        <v>134</v>
      </c>
      <c r="J272" s="26" t="s">
        <v>34</v>
      </c>
      <c r="K272" s="27">
        <f t="shared" si="136"/>
        <v>0.25</v>
      </c>
      <c r="L272" s="28" t="s">
        <v>28</v>
      </c>
      <c r="M272" s="29" t="s">
        <v>28</v>
      </c>
      <c r="N272" s="30">
        <v>0.25</v>
      </c>
      <c r="O272" s="31">
        <v>0.25</v>
      </c>
      <c r="P272" s="31">
        <v>0.25</v>
      </c>
      <c r="Q272" s="31">
        <v>0.25</v>
      </c>
      <c r="R272" s="31">
        <v>0.25</v>
      </c>
      <c r="S272" s="31">
        <v>0.25</v>
      </c>
      <c r="T272" s="31">
        <v>0.25</v>
      </c>
      <c r="U272" s="31">
        <v>0.25</v>
      </c>
      <c r="V272" s="31">
        <v>0.25</v>
      </c>
      <c r="W272" s="31">
        <v>0.25</v>
      </c>
      <c r="X272" s="31">
        <v>0.25</v>
      </c>
      <c r="Y272" s="31">
        <v>0.25</v>
      </c>
    </row>
    <row r="273" spans="4:25" ht="17.25" customHeight="1" x14ac:dyDescent="0.25">
      <c r="D273" s="32" t="s">
        <v>215</v>
      </c>
      <c r="E273" s="32" t="s">
        <v>216</v>
      </c>
      <c r="F273" s="33" t="s">
        <v>194</v>
      </c>
      <c r="G273" s="34" t="s">
        <v>195</v>
      </c>
      <c r="H273" s="32">
        <v>1700</v>
      </c>
      <c r="I273" s="35" t="s">
        <v>134</v>
      </c>
      <c r="J273" s="35" t="s">
        <v>35</v>
      </c>
      <c r="K273" s="36">
        <f t="shared" si="136"/>
        <v>0.25</v>
      </c>
      <c r="L273" s="85" t="s">
        <v>54</v>
      </c>
      <c r="M273" s="37">
        <v>2.5</v>
      </c>
      <c r="N273" s="146">
        <f>N272</f>
        <v>0.25</v>
      </c>
      <c r="O273" s="147">
        <f t="shared" ref="O273:Y273" si="184">O272</f>
        <v>0.25</v>
      </c>
      <c r="P273" s="147">
        <f t="shared" si="184"/>
        <v>0.25</v>
      </c>
      <c r="Q273" s="147">
        <f t="shared" si="184"/>
        <v>0.25</v>
      </c>
      <c r="R273" s="147">
        <f t="shared" si="184"/>
        <v>0.25</v>
      </c>
      <c r="S273" s="147">
        <f t="shared" si="184"/>
        <v>0.25</v>
      </c>
      <c r="T273" s="147">
        <f t="shared" si="184"/>
        <v>0.25</v>
      </c>
      <c r="U273" s="147">
        <f t="shared" si="184"/>
        <v>0.25</v>
      </c>
      <c r="V273" s="147">
        <f t="shared" si="184"/>
        <v>0.25</v>
      </c>
      <c r="W273" s="147">
        <f t="shared" si="184"/>
        <v>0.25</v>
      </c>
      <c r="X273" s="147">
        <f t="shared" si="184"/>
        <v>0.25</v>
      </c>
      <c r="Y273" s="147">
        <f t="shared" si="184"/>
        <v>0.25</v>
      </c>
    </row>
    <row r="274" spans="4:25" ht="17.25" customHeight="1" x14ac:dyDescent="0.25">
      <c r="D274" s="32" t="s">
        <v>215</v>
      </c>
      <c r="E274" s="32" t="s">
        <v>216</v>
      </c>
      <c r="F274" s="33" t="s">
        <v>194</v>
      </c>
      <c r="G274" s="34" t="s">
        <v>195</v>
      </c>
      <c r="H274" s="32">
        <v>1700</v>
      </c>
      <c r="I274" s="35" t="s">
        <v>134</v>
      </c>
      <c r="J274" s="35" t="s">
        <v>35</v>
      </c>
      <c r="K274" s="36">
        <f>IFERROR(AVERAGE(N274:Y274),"n/a")</f>
        <v>6.0000000000000019E-2</v>
      </c>
      <c r="L274" s="35" t="s">
        <v>55</v>
      </c>
      <c r="M274" s="37">
        <f>ROUND(0.5%*230,1)</f>
        <v>1.2</v>
      </c>
      <c r="N274" s="146">
        <f>N275</f>
        <v>0.06</v>
      </c>
      <c r="O274" s="147">
        <f t="shared" ref="O274:Y274" si="185">O275</f>
        <v>0.06</v>
      </c>
      <c r="P274" s="147">
        <f t="shared" si="185"/>
        <v>0.06</v>
      </c>
      <c r="Q274" s="147">
        <f t="shared" si="185"/>
        <v>0.06</v>
      </c>
      <c r="R274" s="147">
        <f t="shared" si="185"/>
        <v>0.06</v>
      </c>
      <c r="S274" s="147">
        <f t="shared" si="185"/>
        <v>0.06</v>
      </c>
      <c r="T274" s="147">
        <f t="shared" si="185"/>
        <v>0.06</v>
      </c>
      <c r="U274" s="147">
        <f t="shared" si="185"/>
        <v>0.06</v>
      </c>
      <c r="V274" s="147">
        <f t="shared" si="185"/>
        <v>0.06</v>
      </c>
      <c r="W274" s="147">
        <f t="shared" si="185"/>
        <v>0.06</v>
      </c>
      <c r="X274" s="147">
        <f t="shared" si="185"/>
        <v>0.06</v>
      </c>
      <c r="Y274" s="147">
        <f t="shared" si="185"/>
        <v>0.06</v>
      </c>
    </row>
    <row r="275" spans="4:25" ht="17.25" customHeight="1" x14ac:dyDescent="0.25">
      <c r="D275" s="32" t="s">
        <v>215</v>
      </c>
      <c r="E275" s="32" t="s">
        <v>216</v>
      </c>
      <c r="F275" s="33" t="s">
        <v>194</v>
      </c>
      <c r="G275" s="34" t="s">
        <v>195</v>
      </c>
      <c r="H275" s="32">
        <v>1700</v>
      </c>
      <c r="I275" s="35" t="s">
        <v>134</v>
      </c>
      <c r="J275" s="35" t="s">
        <v>35</v>
      </c>
      <c r="K275" s="36">
        <f>IFERROR(AVERAGE(N275:Y275),"n/a")</f>
        <v>6.0000000000000019E-2</v>
      </c>
      <c r="L275" s="35" t="s">
        <v>51</v>
      </c>
      <c r="M275" s="37">
        <v>1.5</v>
      </c>
      <c r="N275" s="146">
        <f>ROUND(25%*N272,2)</f>
        <v>0.06</v>
      </c>
      <c r="O275" s="147">
        <f t="shared" ref="O275:Y275" si="186">ROUND(25%*O272,2)</f>
        <v>0.06</v>
      </c>
      <c r="P275" s="147">
        <f t="shared" si="186"/>
        <v>0.06</v>
      </c>
      <c r="Q275" s="147">
        <f t="shared" si="186"/>
        <v>0.06</v>
      </c>
      <c r="R275" s="147">
        <f t="shared" si="186"/>
        <v>0.06</v>
      </c>
      <c r="S275" s="147">
        <f t="shared" si="186"/>
        <v>0.06</v>
      </c>
      <c r="T275" s="147">
        <f t="shared" si="186"/>
        <v>0.06</v>
      </c>
      <c r="U275" s="147">
        <f t="shared" si="186"/>
        <v>0.06</v>
      </c>
      <c r="V275" s="147">
        <f t="shared" si="186"/>
        <v>0.06</v>
      </c>
      <c r="W275" s="147">
        <f t="shared" si="186"/>
        <v>0.06</v>
      </c>
      <c r="X275" s="147">
        <f t="shared" si="186"/>
        <v>0.06</v>
      </c>
      <c r="Y275" s="147">
        <f t="shared" si="186"/>
        <v>0.06</v>
      </c>
    </row>
    <row r="276" spans="4:25" ht="17.25" customHeight="1" x14ac:dyDescent="0.25">
      <c r="D276" s="32" t="s">
        <v>215</v>
      </c>
      <c r="E276" s="32" t="s">
        <v>216</v>
      </c>
      <c r="F276" s="33" t="s">
        <v>194</v>
      </c>
      <c r="G276" s="34" t="s">
        <v>195</v>
      </c>
      <c r="H276" s="32">
        <v>1700</v>
      </c>
      <c r="I276" s="35" t="s">
        <v>134</v>
      </c>
      <c r="J276" s="35" t="s">
        <v>35</v>
      </c>
      <c r="K276" s="36">
        <f t="shared" si="136"/>
        <v>0</v>
      </c>
      <c r="L276" s="35" t="s">
        <v>135</v>
      </c>
      <c r="M276" s="37">
        <v>0.9</v>
      </c>
      <c r="N276" s="148">
        <v>0</v>
      </c>
      <c r="O276" s="149">
        <v>0</v>
      </c>
      <c r="P276" s="149">
        <v>0</v>
      </c>
      <c r="Q276" s="149">
        <v>0</v>
      </c>
      <c r="R276" s="149">
        <v>0</v>
      </c>
      <c r="S276" s="149">
        <v>0</v>
      </c>
      <c r="T276" s="149">
        <v>0</v>
      </c>
      <c r="U276" s="149">
        <v>0</v>
      </c>
      <c r="V276" s="149">
        <v>0</v>
      </c>
      <c r="W276" s="149">
        <v>0</v>
      </c>
      <c r="X276" s="149">
        <v>0</v>
      </c>
      <c r="Y276" s="149">
        <v>0</v>
      </c>
    </row>
    <row r="277" spans="4:25" ht="17.25" customHeight="1" x14ac:dyDescent="0.25">
      <c r="D277" s="32" t="s">
        <v>215</v>
      </c>
      <c r="E277" s="32" t="s">
        <v>216</v>
      </c>
      <c r="F277" s="33" t="s">
        <v>194</v>
      </c>
      <c r="G277" s="34" t="s">
        <v>195</v>
      </c>
      <c r="H277" s="32">
        <v>1700</v>
      </c>
      <c r="I277" s="35" t="s">
        <v>134</v>
      </c>
      <c r="J277" s="35" t="s">
        <v>35</v>
      </c>
      <c r="K277" s="36">
        <f t="shared" si="136"/>
        <v>0</v>
      </c>
      <c r="L277" s="35" t="s">
        <v>136</v>
      </c>
      <c r="M277" s="37">
        <v>0.11</v>
      </c>
      <c r="N277" s="148">
        <f>ROUND($N$74/$N$72*N272*60%,2)</f>
        <v>0</v>
      </c>
      <c r="O277" s="149">
        <f>ROUND($O$74/$O$72*O272*60%,2)</f>
        <v>0</v>
      </c>
      <c r="P277" s="149">
        <f>ROUND($P$74/$P$72*P272*60%,2)</f>
        <v>0</v>
      </c>
      <c r="Q277" s="149">
        <f>ROUND($Q$74/$Q$72*Q272*60%,2)</f>
        <v>0</v>
      </c>
      <c r="R277" s="149">
        <f>ROUND($R$74/$R$72*R272*60%,2)</f>
        <v>0</v>
      </c>
      <c r="S277" s="149">
        <f>ROUND($S$74/$S$72*S272*60%,2)</f>
        <v>0</v>
      </c>
      <c r="T277" s="149">
        <f>ROUND($T$74/$T$72*T272*60%,2)</f>
        <v>0</v>
      </c>
      <c r="U277" s="149">
        <f>ROUND($U$74/$U$72*U272*60%,2)</f>
        <v>0</v>
      </c>
      <c r="V277" s="149">
        <f>ROUND($V$74/$V$72*V272*60%,2)</f>
        <v>0</v>
      </c>
      <c r="W277" s="149">
        <f>ROUND(W74/W72*W272*60%,2)</f>
        <v>0</v>
      </c>
      <c r="X277" s="149">
        <f>ROUND(X74/X72*X272*60%,2)</f>
        <v>0</v>
      </c>
      <c r="Y277" s="149">
        <f>ROUND(Y74/Y72*Y272*60%,2)</f>
        <v>0</v>
      </c>
    </row>
    <row r="278" spans="4:25" ht="17.25" customHeight="1" x14ac:dyDescent="0.25">
      <c r="D278" s="23" t="s">
        <v>215</v>
      </c>
      <c r="E278" s="23" t="s">
        <v>216</v>
      </c>
      <c r="F278" s="24" t="s">
        <v>196</v>
      </c>
      <c r="G278" s="25" t="s">
        <v>192</v>
      </c>
      <c r="H278" s="23">
        <f t="shared" ref="H278:H285" si="187">H257+365</f>
        <v>1645</v>
      </c>
      <c r="I278" s="26" t="s">
        <v>155</v>
      </c>
      <c r="J278" s="26" t="s">
        <v>34</v>
      </c>
      <c r="K278" s="27">
        <f t="shared" si="136"/>
        <v>7.5000000000000011E-2</v>
      </c>
      <c r="L278" s="28" t="s">
        <v>28</v>
      </c>
      <c r="M278" s="29" t="s">
        <v>28</v>
      </c>
      <c r="N278" s="30">
        <v>0.05</v>
      </c>
      <c r="O278" s="31">
        <v>0.05</v>
      </c>
      <c r="P278" s="31">
        <v>0.05</v>
      </c>
      <c r="Q278" s="31">
        <v>0.05</v>
      </c>
      <c r="R278" s="31">
        <v>0.06</v>
      </c>
      <c r="S278" s="31">
        <v>7.0000000000000007E-2</v>
      </c>
      <c r="T278" s="31">
        <v>0.11</v>
      </c>
      <c r="U278" s="31">
        <v>0.18</v>
      </c>
      <c r="V278" s="31">
        <v>0.11</v>
      </c>
      <c r="W278" s="31">
        <v>7.0000000000000007E-2</v>
      </c>
      <c r="X278" s="31">
        <v>0.05</v>
      </c>
      <c r="Y278" s="31">
        <v>0.05</v>
      </c>
    </row>
    <row r="279" spans="4:25" ht="17.25" customHeight="1" x14ac:dyDescent="0.25">
      <c r="D279" s="32" t="s">
        <v>215</v>
      </c>
      <c r="E279" s="32" t="s">
        <v>216</v>
      </c>
      <c r="F279" s="33" t="s">
        <v>196</v>
      </c>
      <c r="G279" s="34" t="s">
        <v>192</v>
      </c>
      <c r="H279" s="32">
        <f t="shared" si="187"/>
        <v>1645</v>
      </c>
      <c r="I279" s="35" t="s">
        <v>155</v>
      </c>
      <c r="J279" s="35" t="s">
        <v>35</v>
      </c>
      <c r="K279" s="36">
        <f t="shared" ref="K279:K285" si="188">IFERROR(AVERAGE(N279:Y279),"n/a")</f>
        <v>5.5833333333333346E-2</v>
      </c>
      <c r="L279" s="35" t="s">
        <v>156</v>
      </c>
      <c r="M279" s="37">
        <v>0.12</v>
      </c>
      <c r="N279" s="44">
        <f>ROUND(N278*0.7,2)</f>
        <v>0.04</v>
      </c>
      <c r="O279" s="39">
        <f t="shared" ref="O279:Y279" si="189">ROUND(O278*0.7,2)</f>
        <v>0.04</v>
      </c>
      <c r="P279" s="39">
        <f t="shared" si="189"/>
        <v>0.04</v>
      </c>
      <c r="Q279" s="39">
        <f t="shared" si="189"/>
        <v>0.04</v>
      </c>
      <c r="R279" s="39">
        <f t="shared" si="189"/>
        <v>0.04</v>
      </c>
      <c r="S279" s="39">
        <f t="shared" si="189"/>
        <v>0.05</v>
      </c>
      <c r="T279" s="39">
        <f t="shared" si="189"/>
        <v>0.08</v>
      </c>
      <c r="U279" s="39">
        <f t="shared" si="189"/>
        <v>0.13</v>
      </c>
      <c r="V279" s="39">
        <f t="shared" si="189"/>
        <v>0.08</v>
      </c>
      <c r="W279" s="39">
        <f t="shared" si="189"/>
        <v>0.05</v>
      </c>
      <c r="X279" s="39">
        <f t="shared" si="189"/>
        <v>0.04</v>
      </c>
      <c r="Y279" s="39">
        <f t="shared" si="189"/>
        <v>0.04</v>
      </c>
    </row>
    <row r="280" spans="4:25" ht="17.25" customHeight="1" x14ac:dyDescent="0.25">
      <c r="D280" s="32" t="s">
        <v>215</v>
      </c>
      <c r="E280" s="32" t="s">
        <v>216</v>
      </c>
      <c r="F280" s="33" t="s">
        <v>196</v>
      </c>
      <c r="G280" s="34" t="s">
        <v>192</v>
      </c>
      <c r="H280" s="32">
        <f t="shared" si="187"/>
        <v>1645</v>
      </c>
      <c r="I280" s="35" t="s">
        <v>155</v>
      </c>
      <c r="J280" s="35" t="s">
        <v>35</v>
      </c>
      <c r="K280" s="36">
        <f t="shared" si="188"/>
        <v>1.9166666666666669E-2</v>
      </c>
      <c r="L280" s="35" t="s">
        <v>157</v>
      </c>
      <c r="M280" s="37">
        <v>0.75</v>
      </c>
      <c r="N280" s="44">
        <f>N278-N279</f>
        <v>1.0000000000000002E-2</v>
      </c>
      <c r="O280" s="39">
        <f t="shared" ref="O280:Y280" si="190">O278-O279</f>
        <v>1.0000000000000002E-2</v>
      </c>
      <c r="P280" s="39">
        <f t="shared" si="190"/>
        <v>1.0000000000000002E-2</v>
      </c>
      <c r="Q280" s="39">
        <f t="shared" si="190"/>
        <v>1.0000000000000002E-2</v>
      </c>
      <c r="R280" s="39">
        <f t="shared" si="190"/>
        <v>1.9999999999999997E-2</v>
      </c>
      <c r="S280" s="39">
        <f t="shared" si="190"/>
        <v>2.0000000000000004E-2</v>
      </c>
      <c r="T280" s="39">
        <f t="shared" si="190"/>
        <v>0.03</v>
      </c>
      <c r="U280" s="39">
        <f t="shared" si="190"/>
        <v>4.9999999999999989E-2</v>
      </c>
      <c r="V280" s="39">
        <f t="shared" si="190"/>
        <v>0.03</v>
      </c>
      <c r="W280" s="39">
        <f t="shared" si="190"/>
        <v>2.0000000000000004E-2</v>
      </c>
      <c r="X280" s="39">
        <f t="shared" si="190"/>
        <v>1.0000000000000002E-2</v>
      </c>
      <c r="Y280" s="39">
        <f t="shared" si="190"/>
        <v>1.0000000000000002E-2</v>
      </c>
    </row>
    <row r="281" spans="4:25" ht="17.25" customHeight="1" x14ac:dyDescent="0.25">
      <c r="D281" s="32" t="s">
        <v>215</v>
      </c>
      <c r="E281" s="32" t="s">
        <v>216</v>
      </c>
      <c r="F281" s="33" t="s">
        <v>196</v>
      </c>
      <c r="G281" s="34" t="s">
        <v>192</v>
      </c>
      <c r="H281" s="32">
        <f t="shared" si="187"/>
        <v>1645</v>
      </c>
      <c r="I281" s="35" t="s">
        <v>155</v>
      </c>
      <c r="J281" s="35" t="s">
        <v>35</v>
      </c>
      <c r="K281" s="36">
        <f t="shared" si="188"/>
        <v>7.5000000000000011E-2</v>
      </c>
      <c r="L281" s="35" t="s">
        <v>55</v>
      </c>
      <c r="M281" s="37">
        <f>ROUND(30%*15,1)</f>
        <v>4.5</v>
      </c>
      <c r="N281" s="44">
        <f>SUM(N279:N280)</f>
        <v>0.05</v>
      </c>
      <c r="O281" s="39">
        <f t="shared" ref="O281:Y281" si="191">SUM(O279:O280)</f>
        <v>0.05</v>
      </c>
      <c r="P281" s="39">
        <f t="shared" si="191"/>
        <v>0.05</v>
      </c>
      <c r="Q281" s="39">
        <f t="shared" si="191"/>
        <v>0.05</v>
      </c>
      <c r="R281" s="39">
        <f t="shared" si="191"/>
        <v>0.06</v>
      </c>
      <c r="S281" s="39">
        <f t="shared" si="191"/>
        <v>7.0000000000000007E-2</v>
      </c>
      <c r="T281" s="39">
        <f t="shared" si="191"/>
        <v>0.11</v>
      </c>
      <c r="U281" s="39">
        <f t="shared" si="191"/>
        <v>0.18</v>
      </c>
      <c r="V281" s="39">
        <f t="shared" si="191"/>
        <v>0.11</v>
      </c>
      <c r="W281" s="39">
        <f t="shared" si="191"/>
        <v>7.0000000000000007E-2</v>
      </c>
      <c r="X281" s="39">
        <f t="shared" si="191"/>
        <v>0.05</v>
      </c>
      <c r="Y281" s="39">
        <f t="shared" si="191"/>
        <v>0.05</v>
      </c>
    </row>
    <row r="282" spans="4:25" ht="17.25" customHeight="1" x14ac:dyDescent="0.25">
      <c r="D282" s="23" t="s">
        <v>215</v>
      </c>
      <c r="E282" s="23" t="s">
        <v>216</v>
      </c>
      <c r="F282" s="24" t="s">
        <v>196</v>
      </c>
      <c r="G282" s="25" t="s">
        <v>192</v>
      </c>
      <c r="H282" s="23">
        <f t="shared" si="187"/>
        <v>1645</v>
      </c>
      <c r="I282" s="26" t="s">
        <v>158</v>
      </c>
      <c r="J282" s="26" t="s">
        <v>34</v>
      </c>
      <c r="K282" s="27">
        <f t="shared" si="188"/>
        <v>7.5000000000000011E-2</v>
      </c>
      <c r="L282" s="28" t="s">
        <v>28</v>
      </c>
      <c r="M282" s="29" t="s">
        <v>28</v>
      </c>
      <c r="N282" s="30">
        <v>0.05</v>
      </c>
      <c r="O282" s="31">
        <v>0.05</v>
      </c>
      <c r="P282" s="31">
        <v>0.05</v>
      </c>
      <c r="Q282" s="31">
        <v>0.05</v>
      </c>
      <c r="R282" s="31">
        <v>0.06</v>
      </c>
      <c r="S282" s="31">
        <v>7.0000000000000007E-2</v>
      </c>
      <c r="T282" s="31">
        <v>0.11</v>
      </c>
      <c r="U282" s="31">
        <v>0.18</v>
      </c>
      <c r="V282" s="31">
        <v>0.11</v>
      </c>
      <c r="W282" s="31">
        <v>7.0000000000000007E-2</v>
      </c>
      <c r="X282" s="31">
        <v>0.05</v>
      </c>
      <c r="Y282" s="31">
        <v>0.05</v>
      </c>
    </row>
    <row r="283" spans="4:25" ht="17.25" customHeight="1" x14ac:dyDescent="0.25">
      <c r="D283" s="32" t="s">
        <v>215</v>
      </c>
      <c r="E283" s="32" t="s">
        <v>216</v>
      </c>
      <c r="F283" s="33" t="s">
        <v>196</v>
      </c>
      <c r="G283" s="34" t="s">
        <v>192</v>
      </c>
      <c r="H283" s="32">
        <f t="shared" si="187"/>
        <v>1645</v>
      </c>
      <c r="I283" s="35" t="s">
        <v>158</v>
      </c>
      <c r="J283" s="35" t="s">
        <v>35</v>
      </c>
      <c r="K283" s="36">
        <f t="shared" si="188"/>
        <v>5.5833333333333346E-2</v>
      </c>
      <c r="L283" s="35" t="s">
        <v>156</v>
      </c>
      <c r="M283" s="37">
        <v>0.12</v>
      </c>
      <c r="N283" s="44">
        <f>ROUND(N282*0.7,2)</f>
        <v>0.04</v>
      </c>
      <c r="O283" s="39">
        <f t="shared" ref="O283:Y283" si="192">ROUND(O282*0.7,2)</f>
        <v>0.04</v>
      </c>
      <c r="P283" s="39">
        <f t="shared" si="192"/>
        <v>0.04</v>
      </c>
      <c r="Q283" s="39">
        <f t="shared" si="192"/>
        <v>0.04</v>
      </c>
      <c r="R283" s="39">
        <f t="shared" si="192"/>
        <v>0.04</v>
      </c>
      <c r="S283" s="39">
        <f t="shared" si="192"/>
        <v>0.05</v>
      </c>
      <c r="T283" s="39">
        <f t="shared" si="192"/>
        <v>0.08</v>
      </c>
      <c r="U283" s="39">
        <f t="shared" si="192"/>
        <v>0.13</v>
      </c>
      <c r="V283" s="39">
        <f t="shared" si="192"/>
        <v>0.08</v>
      </c>
      <c r="W283" s="39">
        <f t="shared" si="192"/>
        <v>0.05</v>
      </c>
      <c r="X283" s="39">
        <f t="shared" si="192"/>
        <v>0.04</v>
      </c>
      <c r="Y283" s="39">
        <f t="shared" si="192"/>
        <v>0.04</v>
      </c>
    </row>
    <row r="284" spans="4:25" ht="17.25" customHeight="1" x14ac:dyDescent="0.25">
      <c r="D284" s="32" t="s">
        <v>215</v>
      </c>
      <c r="E284" s="32" t="s">
        <v>216</v>
      </c>
      <c r="F284" s="33" t="s">
        <v>196</v>
      </c>
      <c r="G284" s="34" t="s">
        <v>192</v>
      </c>
      <c r="H284" s="32">
        <f t="shared" si="187"/>
        <v>1645</v>
      </c>
      <c r="I284" s="35" t="s">
        <v>158</v>
      </c>
      <c r="J284" s="35" t="s">
        <v>35</v>
      </c>
      <c r="K284" s="36">
        <f t="shared" si="188"/>
        <v>1.9166666666666669E-2</v>
      </c>
      <c r="L284" s="35" t="s">
        <v>157</v>
      </c>
      <c r="M284" s="37">
        <v>0.75</v>
      </c>
      <c r="N284" s="44">
        <f>N282-N283</f>
        <v>1.0000000000000002E-2</v>
      </c>
      <c r="O284" s="39">
        <f t="shared" ref="O284:Y284" si="193">O282-O283</f>
        <v>1.0000000000000002E-2</v>
      </c>
      <c r="P284" s="39">
        <f t="shared" si="193"/>
        <v>1.0000000000000002E-2</v>
      </c>
      <c r="Q284" s="39">
        <f t="shared" si="193"/>
        <v>1.0000000000000002E-2</v>
      </c>
      <c r="R284" s="39">
        <f t="shared" si="193"/>
        <v>1.9999999999999997E-2</v>
      </c>
      <c r="S284" s="39">
        <f t="shared" si="193"/>
        <v>2.0000000000000004E-2</v>
      </c>
      <c r="T284" s="39">
        <f t="shared" si="193"/>
        <v>0.03</v>
      </c>
      <c r="U284" s="39">
        <f t="shared" si="193"/>
        <v>4.9999999999999989E-2</v>
      </c>
      <c r="V284" s="39">
        <f t="shared" si="193"/>
        <v>0.03</v>
      </c>
      <c r="W284" s="39">
        <f t="shared" si="193"/>
        <v>2.0000000000000004E-2</v>
      </c>
      <c r="X284" s="39">
        <f t="shared" si="193"/>
        <v>1.0000000000000002E-2</v>
      </c>
      <c r="Y284" s="39">
        <f t="shared" si="193"/>
        <v>1.0000000000000002E-2</v>
      </c>
    </row>
    <row r="285" spans="4:25" ht="17.25" customHeight="1" x14ac:dyDescent="0.25">
      <c r="D285" s="32" t="s">
        <v>215</v>
      </c>
      <c r="E285" s="32" t="s">
        <v>216</v>
      </c>
      <c r="F285" s="33" t="s">
        <v>196</v>
      </c>
      <c r="G285" s="34" t="s">
        <v>192</v>
      </c>
      <c r="H285" s="32">
        <f t="shared" si="187"/>
        <v>1645</v>
      </c>
      <c r="I285" s="35" t="s">
        <v>158</v>
      </c>
      <c r="J285" s="35" t="s">
        <v>35</v>
      </c>
      <c r="K285" s="36">
        <f t="shared" si="188"/>
        <v>7.5000000000000011E-2</v>
      </c>
      <c r="L285" s="35" t="s">
        <v>55</v>
      </c>
      <c r="M285" s="37">
        <f>ROUND(10%*30,1)</f>
        <v>3</v>
      </c>
      <c r="N285" s="44">
        <f>SUM(N283:N284)</f>
        <v>0.05</v>
      </c>
      <c r="O285" s="39">
        <f t="shared" ref="O285:Y285" si="194">SUM(O283:O284)</f>
        <v>0.05</v>
      </c>
      <c r="P285" s="39">
        <f t="shared" si="194"/>
        <v>0.05</v>
      </c>
      <c r="Q285" s="39">
        <f t="shared" si="194"/>
        <v>0.05</v>
      </c>
      <c r="R285" s="39">
        <f t="shared" si="194"/>
        <v>0.06</v>
      </c>
      <c r="S285" s="39">
        <f t="shared" si="194"/>
        <v>7.0000000000000007E-2</v>
      </c>
      <c r="T285" s="39">
        <f t="shared" si="194"/>
        <v>0.11</v>
      </c>
      <c r="U285" s="39">
        <f t="shared" si="194"/>
        <v>0.18</v>
      </c>
      <c r="V285" s="39">
        <f t="shared" si="194"/>
        <v>0.11</v>
      </c>
      <c r="W285" s="39">
        <f t="shared" si="194"/>
        <v>7.0000000000000007E-2</v>
      </c>
      <c r="X285" s="39">
        <f t="shared" si="194"/>
        <v>0.05</v>
      </c>
      <c r="Y285" s="39">
        <f t="shared" si="194"/>
        <v>0.05</v>
      </c>
    </row>
    <row r="286" spans="4:25" ht="17.25" customHeight="1" x14ac:dyDescent="0.25">
      <c r="D286" s="102" t="s">
        <v>215</v>
      </c>
      <c r="E286" s="102" t="s">
        <v>216</v>
      </c>
      <c r="F286" s="103" t="s">
        <v>28</v>
      </c>
      <c r="G286" s="104" t="s">
        <v>197</v>
      </c>
      <c r="H286" s="102" t="s">
        <v>28</v>
      </c>
      <c r="I286" s="105" t="s">
        <v>28</v>
      </c>
      <c r="J286" s="105" t="s">
        <v>28</v>
      </c>
      <c r="K286" s="106" t="str">
        <f>IFERROR(AVERAGE(N286:Y286),"n/a")</f>
        <v>n/a</v>
      </c>
      <c r="L286" s="105" t="s">
        <v>28</v>
      </c>
      <c r="M286" s="107" t="s">
        <v>28</v>
      </c>
      <c r="N286" s="108" t="s">
        <v>28</v>
      </c>
      <c r="O286" s="106" t="s">
        <v>28</v>
      </c>
      <c r="P286" s="106" t="s">
        <v>28</v>
      </c>
      <c r="Q286" s="106" t="s">
        <v>28</v>
      </c>
      <c r="R286" s="106" t="s">
        <v>28</v>
      </c>
      <c r="S286" s="106" t="s">
        <v>28</v>
      </c>
      <c r="T286" s="106" t="s">
        <v>28</v>
      </c>
      <c r="U286" s="106" t="s">
        <v>28</v>
      </c>
      <c r="V286" s="106" t="s">
        <v>28</v>
      </c>
      <c r="W286" s="106" t="s">
        <v>28</v>
      </c>
      <c r="X286" s="106" t="s">
        <v>28</v>
      </c>
      <c r="Y286" s="106" t="s">
        <v>28</v>
      </c>
    </row>
    <row r="287" spans="4:25" ht="17.25" customHeight="1" x14ac:dyDescent="0.25">
      <c r="D287" s="23" t="s">
        <v>215</v>
      </c>
      <c r="E287" s="23" t="s">
        <v>216</v>
      </c>
      <c r="F287" s="24" t="s">
        <v>198</v>
      </c>
      <c r="G287" s="25" t="s">
        <v>195</v>
      </c>
      <c r="H287" s="23">
        <v>1980</v>
      </c>
      <c r="I287" s="26" t="s">
        <v>147</v>
      </c>
      <c r="J287" s="26" t="s">
        <v>34</v>
      </c>
      <c r="K287" s="27">
        <f t="shared" ref="K287:K313" si="195">IFERROR(AVERAGE(N287:Y287),"n/a")</f>
        <v>1</v>
      </c>
      <c r="L287" s="28" t="s">
        <v>28</v>
      </c>
      <c r="M287" s="29" t="s">
        <v>28</v>
      </c>
      <c r="N287" s="30">
        <v>1</v>
      </c>
      <c r="O287" s="31">
        <v>1</v>
      </c>
      <c r="P287" s="31">
        <v>1</v>
      </c>
      <c r="Q287" s="31">
        <v>1</v>
      </c>
      <c r="R287" s="31">
        <v>1</v>
      </c>
      <c r="S287" s="31">
        <v>1</v>
      </c>
      <c r="T287" s="31">
        <v>1</v>
      </c>
      <c r="U287" s="31">
        <v>1</v>
      </c>
      <c r="V287" s="31">
        <v>1</v>
      </c>
      <c r="W287" s="31">
        <v>1</v>
      </c>
      <c r="X287" s="31">
        <v>1</v>
      </c>
      <c r="Y287" s="31">
        <v>1</v>
      </c>
    </row>
    <row r="288" spans="4:25" ht="17.25" customHeight="1" x14ac:dyDescent="0.25">
      <c r="D288" s="23" t="s">
        <v>215</v>
      </c>
      <c r="E288" s="23" t="s">
        <v>216</v>
      </c>
      <c r="F288" s="24" t="s">
        <v>199</v>
      </c>
      <c r="G288" s="25" t="s">
        <v>195</v>
      </c>
      <c r="H288" s="23">
        <v>2010</v>
      </c>
      <c r="I288" s="26" t="s">
        <v>129</v>
      </c>
      <c r="J288" s="26" t="s">
        <v>34</v>
      </c>
      <c r="K288" s="27">
        <f t="shared" si="195"/>
        <v>0.99583333333333324</v>
      </c>
      <c r="L288" s="28" t="s">
        <v>28</v>
      </c>
      <c r="M288" s="29" t="s">
        <v>28</v>
      </c>
      <c r="N288" s="30">
        <v>0.85</v>
      </c>
      <c r="O288" s="31">
        <v>0.8</v>
      </c>
      <c r="P288" s="31">
        <v>0.8</v>
      </c>
      <c r="Q288" s="31">
        <v>0.9</v>
      </c>
      <c r="R288" s="31">
        <v>0.9</v>
      </c>
      <c r="S288" s="31">
        <v>1.1000000000000001</v>
      </c>
      <c r="T288" s="31">
        <v>1.2</v>
      </c>
      <c r="U288" s="31">
        <v>1.2</v>
      </c>
      <c r="V288" s="31">
        <v>1.2</v>
      </c>
      <c r="W288" s="31">
        <v>1.1000000000000001</v>
      </c>
      <c r="X288" s="31">
        <v>1</v>
      </c>
      <c r="Y288" s="31">
        <v>0.9</v>
      </c>
    </row>
    <row r="289" spans="4:25" ht="17.25" customHeight="1" x14ac:dyDescent="0.25">
      <c r="D289" s="32" t="s">
        <v>215</v>
      </c>
      <c r="E289" s="32" t="s">
        <v>216</v>
      </c>
      <c r="F289" s="33" t="s">
        <v>199</v>
      </c>
      <c r="G289" s="34" t="s">
        <v>195</v>
      </c>
      <c r="H289" s="32">
        <v>2010</v>
      </c>
      <c r="I289" s="35" t="s">
        <v>129</v>
      </c>
      <c r="J289" s="35" t="s">
        <v>35</v>
      </c>
      <c r="K289" s="36">
        <f t="shared" si="195"/>
        <v>4.9833333333333318E-3</v>
      </c>
      <c r="L289" s="35" t="s">
        <v>36</v>
      </c>
      <c r="M289" s="37">
        <f>10*(5*6)/10^3</f>
        <v>0.3</v>
      </c>
      <c r="N289" s="38">
        <f>ROUND(0.5%*N288,4)</f>
        <v>4.3E-3</v>
      </c>
      <c r="O289" s="39">
        <f t="shared" ref="O289:Y289" si="196">ROUND(0.5%*O288,4)</f>
        <v>4.0000000000000001E-3</v>
      </c>
      <c r="P289" s="39">
        <f t="shared" si="196"/>
        <v>4.0000000000000001E-3</v>
      </c>
      <c r="Q289" s="39">
        <f t="shared" si="196"/>
        <v>4.4999999999999997E-3</v>
      </c>
      <c r="R289" s="39">
        <f t="shared" si="196"/>
        <v>4.4999999999999997E-3</v>
      </c>
      <c r="S289" s="39">
        <f t="shared" si="196"/>
        <v>5.4999999999999997E-3</v>
      </c>
      <c r="T289" s="39">
        <f t="shared" si="196"/>
        <v>6.0000000000000001E-3</v>
      </c>
      <c r="U289" s="39">
        <f t="shared" si="196"/>
        <v>6.0000000000000001E-3</v>
      </c>
      <c r="V289" s="39">
        <f t="shared" si="196"/>
        <v>6.0000000000000001E-3</v>
      </c>
      <c r="W289" s="39">
        <f t="shared" si="196"/>
        <v>5.4999999999999997E-3</v>
      </c>
      <c r="X289" s="39">
        <f t="shared" si="196"/>
        <v>5.0000000000000001E-3</v>
      </c>
      <c r="Y289" s="39">
        <f t="shared" si="196"/>
        <v>4.4999999999999997E-3</v>
      </c>
    </row>
    <row r="290" spans="4:25" ht="17.25" customHeight="1" x14ac:dyDescent="0.25">
      <c r="D290" s="32" t="s">
        <v>215</v>
      </c>
      <c r="E290" s="32" t="s">
        <v>216</v>
      </c>
      <c r="F290" s="33" t="s">
        <v>199</v>
      </c>
      <c r="G290" s="34" t="s">
        <v>195</v>
      </c>
      <c r="H290" s="32">
        <v>2010</v>
      </c>
      <c r="I290" s="35" t="s">
        <v>129</v>
      </c>
      <c r="J290" s="35" t="s">
        <v>35</v>
      </c>
      <c r="K290" s="36">
        <f t="shared" si="195"/>
        <v>0.63833333333333331</v>
      </c>
      <c r="L290" s="35" t="s">
        <v>37</v>
      </c>
      <c r="M290" s="37">
        <v>6</v>
      </c>
      <c r="N290" s="40">
        <f>ROUND($N$42*N288,2)</f>
        <v>0.17</v>
      </c>
      <c r="O290" s="41">
        <f>ROUND($O$42*O288,2)</f>
        <v>0.24</v>
      </c>
      <c r="P290" s="41">
        <f>ROUND($P$42*P288,2)</f>
        <v>0.32</v>
      </c>
      <c r="Q290" s="41">
        <f>ROUND($Q$42*Q288,2)</f>
        <v>0.45</v>
      </c>
      <c r="R290" s="41">
        <f>ROUND($R$42*R288,2)</f>
        <v>0.63</v>
      </c>
      <c r="S290" s="41">
        <f>ROUND($S$42*S288,2)</f>
        <v>0.88</v>
      </c>
      <c r="T290" s="41">
        <f>ROUND($T$42*T288,2)</f>
        <v>1.08</v>
      </c>
      <c r="U290" s="41">
        <f>ROUND($U$42*U288,2)</f>
        <v>1.08</v>
      </c>
      <c r="V290" s="41">
        <f>ROUND($V$42*V288,2)</f>
        <v>1.08</v>
      </c>
      <c r="W290" s="41">
        <f>ROUND(W42*W288,2)</f>
        <v>0.77</v>
      </c>
      <c r="X290" s="41">
        <f>ROUND(X42*X288,2)</f>
        <v>0.6</v>
      </c>
      <c r="Y290" s="41">
        <f>ROUND(Y42*Y288,2)</f>
        <v>0.36</v>
      </c>
    </row>
    <row r="291" spans="4:25" ht="17.25" customHeight="1" x14ac:dyDescent="0.25">
      <c r="D291" s="32" t="s">
        <v>215</v>
      </c>
      <c r="E291" s="32" t="s">
        <v>216</v>
      </c>
      <c r="F291" s="33" t="s">
        <v>199</v>
      </c>
      <c r="G291" s="34" t="s">
        <v>195</v>
      </c>
      <c r="H291" s="32">
        <v>2010</v>
      </c>
      <c r="I291" s="35" t="s">
        <v>129</v>
      </c>
      <c r="J291" s="35" t="s">
        <v>35</v>
      </c>
      <c r="K291" s="36">
        <f t="shared" si="195"/>
        <v>0.35251666666666664</v>
      </c>
      <c r="L291" s="35" t="s">
        <v>38</v>
      </c>
      <c r="M291" s="37">
        <v>6</v>
      </c>
      <c r="N291" s="40">
        <f>N288-SUM(N289:N290)</f>
        <v>0.67569999999999997</v>
      </c>
      <c r="O291" s="41">
        <f t="shared" ref="O291" si="197">O288-SUM(O289:O290)</f>
        <v>0.55600000000000005</v>
      </c>
      <c r="P291" s="41">
        <f t="shared" ref="P291:Y291" si="198">P288-SUM(P289:P290)</f>
        <v>0.47600000000000003</v>
      </c>
      <c r="Q291" s="41">
        <f t="shared" si="198"/>
        <v>0.44550000000000001</v>
      </c>
      <c r="R291" s="41">
        <f t="shared" si="198"/>
        <v>0.26550000000000007</v>
      </c>
      <c r="S291" s="41">
        <f t="shared" si="198"/>
        <v>0.21450000000000014</v>
      </c>
      <c r="T291" s="41">
        <f t="shared" si="198"/>
        <v>0.11399999999999988</v>
      </c>
      <c r="U291" s="41">
        <f t="shared" si="198"/>
        <v>0.11399999999999988</v>
      </c>
      <c r="V291" s="41">
        <f t="shared" si="198"/>
        <v>0.11399999999999988</v>
      </c>
      <c r="W291" s="41">
        <f t="shared" si="198"/>
        <v>0.32450000000000012</v>
      </c>
      <c r="X291" s="41">
        <f t="shared" si="198"/>
        <v>0.39500000000000002</v>
      </c>
      <c r="Y291" s="41">
        <f t="shared" si="198"/>
        <v>0.53550000000000009</v>
      </c>
    </row>
    <row r="292" spans="4:25" ht="17.25" customHeight="1" x14ac:dyDescent="0.25">
      <c r="D292" s="23" t="s">
        <v>215</v>
      </c>
      <c r="E292" s="23" t="s">
        <v>216</v>
      </c>
      <c r="F292" s="24" t="s">
        <v>200</v>
      </c>
      <c r="G292" s="25" t="s">
        <v>195</v>
      </c>
      <c r="H292" s="23">
        <v>2010</v>
      </c>
      <c r="I292" s="26" t="s">
        <v>155</v>
      </c>
      <c r="J292" s="26" t="s">
        <v>34</v>
      </c>
      <c r="K292" s="27">
        <f t="shared" si="195"/>
        <v>7.5000000000000011E-2</v>
      </c>
      <c r="L292" s="28" t="s">
        <v>28</v>
      </c>
      <c r="M292" s="29" t="s">
        <v>28</v>
      </c>
      <c r="N292" s="30">
        <v>0.05</v>
      </c>
      <c r="O292" s="31">
        <v>0.05</v>
      </c>
      <c r="P292" s="31">
        <v>0.05</v>
      </c>
      <c r="Q292" s="31">
        <v>0.05</v>
      </c>
      <c r="R292" s="31">
        <v>0.06</v>
      </c>
      <c r="S292" s="31">
        <v>7.0000000000000007E-2</v>
      </c>
      <c r="T292" s="31">
        <v>0.11</v>
      </c>
      <c r="U292" s="31">
        <v>0.18</v>
      </c>
      <c r="V292" s="31">
        <v>0.11</v>
      </c>
      <c r="W292" s="31">
        <v>7.0000000000000007E-2</v>
      </c>
      <c r="X292" s="31">
        <v>0.05</v>
      </c>
      <c r="Y292" s="31">
        <v>0.05</v>
      </c>
    </row>
    <row r="293" spans="4:25" ht="17.25" customHeight="1" x14ac:dyDescent="0.25">
      <c r="D293" s="32" t="s">
        <v>215</v>
      </c>
      <c r="E293" s="32" t="s">
        <v>216</v>
      </c>
      <c r="F293" s="33" t="s">
        <v>200</v>
      </c>
      <c r="G293" s="34" t="s">
        <v>195</v>
      </c>
      <c r="H293" s="32">
        <v>2010</v>
      </c>
      <c r="I293" s="35" t="s">
        <v>155</v>
      </c>
      <c r="J293" s="35" t="s">
        <v>35</v>
      </c>
      <c r="K293" s="36">
        <f t="shared" si="195"/>
        <v>5.5833333333333346E-2</v>
      </c>
      <c r="L293" s="35" t="s">
        <v>156</v>
      </c>
      <c r="M293" s="37">
        <v>0.12</v>
      </c>
      <c r="N293" s="44">
        <f>ROUND(N292*0.7,2)</f>
        <v>0.04</v>
      </c>
      <c r="O293" s="39">
        <f t="shared" ref="O293:Y293" si="199">ROUND(O292*0.7,2)</f>
        <v>0.04</v>
      </c>
      <c r="P293" s="39">
        <f t="shared" si="199"/>
        <v>0.04</v>
      </c>
      <c r="Q293" s="39">
        <f t="shared" si="199"/>
        <v>0.04</v>
      </c>
      <c r="R293" s="39">
        <f t="shared" si="199"/>
        <v>0.04</v>
      </c>
      <c r="S293" s="39">
        <f t="shared" si="199"/>
        <v>0.05</v>
      </c>
      <c r="T293" s="39">
        <f t="shared" si="199"/>
        <v>0.08</v>
      </c>
      <c r="U293" s="39">
        <f t="shared" si="199"/>
        <v>0.13</v>
      </c>
      <c r="V293" s="39">
        <f t="shared" si="199"/>
        <v>0.08</v>
      </c>
      <c r="W293" s="39">
        <f t="shared" si="199"/>
        <v>0.05</v>
      </c>
      <c r="X293" s="39">
        <f t="shared" si="199"/>
        <v>0.04</v>
      </c>
      <c r="Y293" s="39">
        <f t="shared" si="199"/>
        <v>0.04</v>
      </c>
    </row>
    <row r="294" spans="4:25" ht="17.25" customHeight="1" x14ac:dyDescent="0.25">
      <c r="D294" s="32" t="s">
        <v>215</v>
      </c>
      <c r="E294" s="32" t="s">
        <v>216</v>
      </c>
      <c r="F294" s="33" t="s">
        <v>200</v>
      </c>
      <c r="G294" s="34" t="s">
        <v>195</v>
      </c>
      <c r="H294" s="32">
        <v>2010</v>
      </c>
      <c r="I294" s="35" t="s">
        <v>155</v>
      </c>
      <c r="J294" s="35" t="s">
        <v>35</v>
      </c>
      <c r="K294" s="36">
        <f t="shared" si="195"/>
        <v>1.9166666666666669E-2</v>
      </c>
      <c r="L294" s="35" t="s">
        <v>157</v>
      </c>
      <c r="M294" s="37">
        <v>0.75</v>
      </c>
      <c r="N294" s="44">
        <f>N292-N293</f>
        <v>1.0000000000000002E-2</v>
      </c>
      <c r="O294" s="39">
        <f t="shared" ref="O294:Y294" si="200">O292-O293</f>
        <v>1.0000000000000002E-2</v>
      </c>
      <c r="P294" s="39">
        <f t="shared" si="200"/>
        <v>1.0000000000000002E-2</v>
      </c>
      <c r="Q294" s="39">
        <f t="shared" si="200"/>
        <v>1.0000000000000002E-2</v>
      </c>
      <c r="R294" s="39">
        <f t="shared" si="200"/>
        <v>1.9999999999999997E-2</v>
      </c>
      <c r="S294" s="39">
        <f t="shared" si="200"/>
        <v>2.0000000000000004E-2</v>
      </c>
      <c r="T294" s="39">
        <f t="shared" si="200"/>
        <v>0.03</v>
      </c>
      <c r="U294" s="39">
        <f t="shared" si="200"/>
        <v>4.9999999999999989E-2</v>
      </c>
      <c r="V294" s="39">
        <f t="shared" si="200"/>
        <v>0.03</v>
      </c>
      <c r="W294" s="39">
        <f t="shared" si="200"/>
        <v>2.0000000000000004E-2</v>
      </c>
      <c r="X294" s="39">
        <f t="shared" si="200"/>
        <v>1.0000000000000002E-2</v>
      </c>
      <c r="Y294" s="39">
        <f t="shared" si="200"/>
        <v>1.0000000000000002E-2</v>
      </c>
    </row>
    <row r="295" spans="4:25" ht="17.25" customHeight="1" x14ac:dyDescent="0.25">
      <c r="D295" s="32" t="s">
        <v>215</v>
      </c>
      <c r="E295" s="32" t="s">
        <v>216</v>
      </c>
      <c r="F295" s="33" t="s">
        <v>200</v>
      </c>
      <c r="G295" s="34" t="s">
        <v>195</v>
      </c>
      <c r="H295" s="32">
        <v>2010</v>
      </c>
      <c r="I295" s="35" t="s">
        <v>155</v>
      </c>
      <c r="J295" s="35" t="s">
        <v>35</v>
      </c>
      <c r="K295" s="36">
        <f t="shared" si="195"/>
        <v>7.5000000000000011E-2</v>
      </c>
      <c r="L295" s="35" t="s">
        <v>55</v>
      </c>
      <c r="M295" s="37">
        <f>ROUND(30%*15,1)</f>
        <v>4.5</v>
      </c>
      <c r="N295" s="44">
        <f>SUM(N293:N294)</f>
        <v>0.05</v>
      </c>
      <c r="O295" s="39">
        <f t="shared" ref="O295:Y295" si="201">SUM(O293:O294)</f>
        <v>0.05</v>
      </c>
      <c r="P295" s="39">
        <f t="shared" si="201"/>
        <v>0.05</v>
      </c>
      <c r="Q295" s="39">
        <f t="shared" si="201"/>
        <v>0.05</v>
      </c>
      <c r="R295" s="39">
        <f t="shared" si="201"/>
        <v>0.06</v>
      </c>
      <c r="S295" s="39">
        <f t="shared" si="201"/>
        <v>7.0000000000000007E-2</v>
      </c>
      <c r="T295" s="39">
        <f t="shared" si="201"/>
        <v>0.11</v>
      </c>
      <c r="U295" s="39">
        <f t="shared" si="201"/>
        <v>0.18</v>
      </c>
      <c r="V295" s="39">
        <f t="shared" si="201"/>
        <v>0.11</v>
      </c>
      <c r="W295" s="39">
        <f t="shared" si="201"/>
        <v>7.0000000000000007E-2</v>
      </c>
      <c r="X295" s="39">
        <f t="shared" si="201"/>
        <v>0.05</v>
      </c>
      <c r="Y295" s="39">
        <f t="shared" si="201"/>
        <v>0.05</v>
      </c>
    </row>
    <row r="296" spans="4:25" ht="17.25" customHeight="1" x14ac:dyDescent="0.25">
      <c r="D296" s="23" t="s">
        <v>215</v>
      </c>
      <c r="E296" s="23" t="s">
        <v>216</v>
      </c>
      <c r="F296" s="24" t="s">
        <v>200</v>
      </c>
      <c r="G296" s="25" t="s">
        <v>195</v>
      </c>
      <c r="H296" s="23">
        <v>2010</v>
      </c>
      <c r="I296" s="26" t="s">
        <v>158</v>
      </c>
      <c r="J296" s="26" t="s">
        <v>34</v>
      </c>
      <c r="K296" s="27">
        <f t="shared" si="195"/>
        <v>7.5000000000000011E-2</v>
      </c>
      <c r="L296" s="28" t="s">
        <v>28</v>
      </c>
      <c r="M296" s="29" t="s">
        <v>28</v>
      </c>
      <c r="N296" s="30">
        <v>0.05</v>
      </c>
      <c r="O296" s="31">
        <v>0.05</v>
      </c>
      <c r="P296" s="31">
        <v>0.05</v>
      </c>
      <c r="Q296" s="31">
        <v>0.05</v>
      </c>
      <c r="R296" s="31">
        <v>0.06</v>
      </c>
      <c r="S296" s="31">
        <v>7.0000000000000007E-2</v>
      </c>
      <c r="T296" s="31">
        <v>0.11</v>
      </c>
      <c r="U296" s="31">
        <v>0.18</v>
      </c>
      <c r="V296" s="31">
        <v>0.11</v>
      </c>
      <c r="W296" s="31">
        <v>7.0000000000000007E-2</v>
      </c>
      <c r="X296" s="31">
        <v>0.05</v>
      </c>
      <c r="Y296" s="31">
        <v>0.05</v>
      </c>
    </row>
    <row r="297" spans="4:25" ht="17.25" customHeight="1" x14ac:dyDescent="0.25">
      <c r="D297" s="32" t="s">
        <v>215</v>
      </c>
      <c r="E297" s="32" t="s">
        <v>216</v>
      </c>
      <c r="F297" s="33" t="s">
        <v>200</v>
      </c>
      <c r="G297" s="34" t="s">
        <v>195</v>
      </c>
      <c r="H297" s="32">
        <v>2010</v>
      </c>
      <c r="I297" s="35" t="s">
        <v>158</v>
      </c>
      <c r="J297" s="35" t="s">
        <v>35</v>
      </c>
      <c r="K297" s="36">
        <f t="shared" si="195"/>
        <v>5.5833333333333346E-2</v>
      </c>
      <c r="L297" s="35" t="s">
        <v>156</v>
      </c>
      <c r="M297" s="37">
        <v>0.12</v>
      </c>
      <c r="N297" s="44">
        <f>ROUND(N296*0.7,2)</f>
        <v>0.04</v>
      </c>
      <c r="O297" s="39">
        <f t="shared" ref="O297:Y297" si="202">ROUND(O296*0.7,2)</f>
        <v>0.04</v>
      </c>
      <c r="P297" s="39">
        <f t="shared" si="202"/>
        <v>0.04</v>
      </c>
      <c r="Q297" s="39">
        <f t="shared" si="202"/>
        <v>0.04</v>
      </c>
      <c r="R297" s="39">
        <f t="shared" si="202"/>
        <v>0.04</v>
      </c>
      <c r="S297" s="39">
        <f t="shared" si="202"/>
        <v>0.05</v>
      </c>
      <c r="T297" s="39">
        <f t="shared" si="202"/>
        <v>0.08</v>
      </c>
      <c r="U297" s="39">
        <f t="shared" si="202"/>
        <v>0.13</v>
      </c>
      <c r="V297" s="39">
        <f t="shared" si="202"/>
        <v>0.08</v>
      </c>
      <c r="W297" s="39">
        <f t="shared" si="202"/>
        <v>0.05</v>
      </c>
      <c r="X297" s="39">
        <f t="shared" si="202"/>
        <v>0.04</v>
      </c>
      <c r="Y297" s="39">
        <f t="shared" si="202"/>
        <v>0.04</v>
      </c>
    </row>
    <row r="298" spans="4:25" ht="17.25" customHeight="1" x14ac:dyDescent="0.25">
      <c r="D298" s="32" t="s">
        <v>215</v>
      </c>
      <c r="E298" s="32" t="s">
        <v>216</v>
      </c>
      <c r="F298" s="33" t="s">
        <v>200</v>
      </c>
      <c r="G298" s="34" t="s">
        <v>195</v>
      </c>
      <c r="H298" s="32">
        <v>2010</v>
      </c>
      <c r="I298" s="35" t="s">
        <v>158</v>
      </c>
      <c r="J298" s="35" t="s">
        <v>35</v>
      </c>
      <c r="K298" s="36">
        <f t="shared" si="195"/>
        <v>1.9166666666666669E-2</v>
      </c>
      <c r="L298" s="35" t="s">
        <v>157</v>
      </c>
      <c r="M298" s="37">
        <v>0.75</v>
      </c>
      <c r="N298" s="44">
        <f>N296-N297</f>
        <v>1.0000000000000002E-2</v>
      </c>
      <c r="O298" s="39">
        <f t="shared" ref="O298:Y298" si="203">O296-O297</f>
        <v>1.0000000000000002E-2</v>
      </c>
      <c r="P298" s="39">
        <f t="shared" si="203"/>
        <v>1.0000000000000002E-2</v>
      </c>
      <c r="Q298" s="39">
        <f t="shared" si="203"/>
        <v>1.0000000000000002E-2</v>
      </c>
      <c r="R298" s="39">
        <f t="shared" si="203"/>
        <v>1.9999999999999997E-2</v>
      </c>
      <c r="S298" s="39">
        <f t="shared" si="203"/>
        <v>2.0000000000000004E-2</v>
      </c>
      <c r="T298" s="39">
        <f t="shared" si="203"/>
        <v>0.03</v>
      </c>
      <c r="U298" s="39">
        <f t="shared" si="203"/>
        <v>4.9999999999999989E-2</v>
      </c>
      <c r="V298" s="39">
        <f t="shared" si="203"/>
        <v>0.03</v>
      </c>
      <c r="W298" s="39">
        <f t="shared" si="203"/>
        <v>2.0000000000000004E-2</v>
      </c>
      <c r="X298" s="39">
        <f t="shared" si="203"/>
        <v>1.0000000000000002E-2</v>
      </c>
      <c r="Y298" s="39">
        <f t="shared" si="203"/>
        <v>1.0000000000000002E-2</v>
      </c>
    </row>
    <row r="299" spans="4:25" ht="17.25" customHeight="1" x14ac:dyDescent="0.25">
      <c r="D299" s="32" t="s">
        <v>215</v>
      </c>
      <c r="E299" s="32" t="s">
        <v>216</v>
      </c>
      <c r="F299" s="33" t="s">
        <v>200</v>
      </c>
      <c r="G299" s="34" t="s">
        <v>195</v>
      </c>
      <c r="H299" s="32">
        <v>2010</v>
      </c>
      <c r="I299" s="35" t="s">
        <v>158</v>
      </c>
      <c r="J299" s="35" t="s">
        <v>35</v>
      </c>
      <c r="K299" s="36">
        <f t="shared" si="195"/>
        <v>7.5000000000000011E-2</v>
      </c>
      <c r="L299" s="35" t="s">
        <v>55</v>
      </c>
      <c r="M299" s="37">
        <f>ROUND(10%*30,1)</f>
        <v>3</v>
      </c>
      <c r="N299" s="44">
        <f>SUM(N297:N298)</f>
        <v>0.05</v>
      </c>
      <c r="O299" s="39">
        <f t="shared" ref="O299:Y299" si="204">SUM(O297:O298)</f>
        <v>0.05</v>
      </c>
      <c r="P299" s="39">
        <f t="shared" si="204"/>
        <v>0.05</v>
      </c>
      <c r="Q299" s="39">
        <f t="shared" si="204"/>
        <v>0.05</v>
      </c>
      <c r="R299" s="39">
        <f t="shared" si="204"/>
        <v>0.06</v>
      </c>
      <c r="S299" s="39">
        <f t="shared" si="204"/>
        <v>7.0000000000000007E-2</v>
      </c>
      <c r="T299" s="39">
        <f t="shared" si="204"/>
        <v>0.11</v>
      </c>
      <c r="U299" s="39">
        <f t="shared" si="204"/>
        <v>0.18</v>
      </c>
      <c r="V299" s="39">
        <f t="shared" si="204"/>
        <v>0.11</v>
      </c>
      <c r="W299" s="39">
        <f t="shared" si="204"/>
        <v>7.0000000000000007E-2</v>
      </c>
      <c r="X299" s="39">
        <f t="shared" si="204"/>
        <v>0.05</v>
      </c>
      <c r="Y299" s="39">
        <f t="shared" si="204"/>
        <v>0.05</v>
      </c>
    </row>
    <row r="300" spans="4:25" ht="17.25" customHeight="1" x14ac:dyDescent="0.25">
      <c r="D300" s="23" t="s">
        <v>215</v>
      </c>
      <c r="E300" s="23" t="s">
        <v>216</v>
      </c>
      <c r="F300" s="24" t="s">
        <v>199</v>
      </c>
      <c r="G300" s="25" t="s">
        <v>201</v>
      </c>
      <c r="H300" s="23">
        <v>2100</v>
      </c>
      <c r="I300" s="26" t="s">
        <v>129</v>
      </c>
      <c r="J300" s="26" t="s">
        <v>34</v>
      </c>
      <c r="K300" s="27">
        <f t="shared" si="195"/>
        <v>0.84999999999999976</v>
      </c>
      <c r="L300" s="28" t="s">
        <v>28</v>
      </c>
      <c r="M300" s="29" t="s">
        <v>28</v>
      </c>
      <c r="N300" s="42">
        <f>1-N304</f>
        <v>0.85</v>
      </c>
      <c r="O300" s="43">
        <f t="shared" ref="O300:Y300" si="205">1-O304</f>
        <v>0.85</v>
      </c>
      <c r="P300" s="43">
        <f t="shared" si="205"/>
        <v>0.85</v>
      </c>
      <c r="Q300" s="43">
        <f t="shared" si="205"/>
        <v>0.85</v>
      </c>
      <c r="R300" s="43">
        <f t="shared" si="205"/>
        <v>0.85</v>
      </c>
      <c r="S300" s="43">
        <f t="shared" si="205"/>
        <v>0.85</v>
      </c>
      <c r="T300" s="43">
        <f t="shared" si="205"/>
        <v>0.85</v>
      </c>
      <c r="U300" s="43">
        <f t="shared" si="205"/>
        <v>0.85</v>
      </c>
      <c r="V300" s="43">
        <f t="shared" si="205"/>
        <v>0.85</v>
      </c>
      <c r="W300" s="43">
        <f t="shared" si="205"/>
        <v>0.85</v>
      </c>
      <c r="X300" s="43">
        <f t="shared" si="205"/>
        <v>0.85</v>
      </c>
      <c r="Y300" s="43">
        <f t="shared" si="205"/>
        <v>0.85</v>
      </c>
    </row>
    <row r="301" spans="4:25" ht="17.25" customHeight="1" x14ac:dyDescent="0.25">
      <c r="D301" s="32" t="s">
        <v>215</v>
      </c>
      <c r="E301" s="32" t="s">
        <v>216</v>
      </c>
      <c r="F301" s="33" t="s">
        <v>199</v>
      </c>
      <c r="G301" s="34" t="s">
        <v>201</v>
      </c>
      <c r="H301" s="32">
        <v>2100</v>
      </c>
      <c r="I301" s="35" t="s">
        <v>129</v>
      </c>
      <c r="J301" s="35" t="s">
        <v>35</v>
      </c>
      <c r="K301" s="36">
        <f t="shared" si="195"/>
        <v>4.2999999999999991E-3</v>
      </c>
      <c r="L301" s="35" t="s">
        <v>36</v>
      </c>
      <c r="M301" s="37">
        <f>10*(5*6)/10^3</f>
        <v>0.3</v>
      </c>
      <c r="N301" s="38">
        <f>ROUND(0.5%*N300,4)</f>
        <v>4.3E-3</v>
      </c>
      <c r="O301" s="39">
        <f t="shared" ref="O301:Y301" si="206">ROUND(0.5%*O300,4)</f>
        <v>4.3E-3</v>
      </c>
      <c r="P301" s="39">
        <f t="shared" si="206"/>
        <v>4.3E-3</v>
      </c>
      <c r="Q301" s="39">
        <f t="shared" si="206"/>
        <v>4.3E-3</v>
      </c>
      <c r="R301" s="39">
        <f t="shared" si="206"/>
        <v>4.3E-3</v>
      </c>
      <c r="S301" s="39">
        <f t="shared" si="206"/>
        <v>4.3E-3</v>
      </c>
      <c r="T301" s="39">
        <f t="shared" si="206"/>
        <v>4.3E-3</v>
      </c>
      <c r="U301" s="39">
        <f t="shared" si="206"/>
        <v>4.3E-3</v>
      </c>
      <c r="V301" s="39">
        <f t="shared" si="206"/>
        <v>4.3E-3</v>
      </c>
      <c r="W301" s="39">
        <f t="shared" si="206"/>
        <v>4.3E-3</v>
      </c>
      <c r="X301" s="39">
        <f t="shared" si="206"/>
        <v>4.3E-3</v>
      </c>
      <c r="Y301" s="39">
        <f t="shared" si="206"/>
        <v>4.3E-3</v>
      </c>
    </row>
    <row r="302" spans="4:25" ht="17.25" customHeight="1" x14ac:dyDescent="0.25">
      <c r="D302" s="32" t="s">
        <v>215</v>
      </c>
      <c r="E302" s="32" t="s">
        <v>216</v>
      </c>
      <c r="F302" s="33" t="s">
        <v>199</v>
      </c>
      <c r="G302" s="34" t="s">
        <v>201</v>
      </c>
      <c r="H302" s="32">
        <v>2100</v>
      </c>
      <c r="I302" s="35" t="s">
        <v>129</v>
      </c>
      <c r="J302" s="35" t="s">
        <v>35</v>
      </c>
      <c r="K302" s="36">
        <f t="shared" si="195"/>
        <v>0.49416666666666659</v>
      </c>
      <c r="L302" s="35" t="s">
        <v>37</v>
      </c>
      <c r="M302" s="37">
        <v>6</v>
      </c>
      <c r="N302" s="40">
        <f>ROUND($N$42*N300,2)</f>
        <v>0.17</v>
      </c>
      <c r="O302" s="41">
        <f>ROUND($O$42*O300,2)</f>
        <v>0.26</v>
      </c>
      <c r="P302" s="41">
        <f>ROUND($P$42*P300,2)</f>
        <v>0.34</v>
      </c>
      <c r="Q302" s="41">
        <f>ROUND($Q$42*Q300,2)</f>
        <v>0.43</v>
      </c>
      <c r="R302" s="41">
        <f>ROUND($R$42*R300,2)</f>
        <v>0.6</v>
      </c>
      <c r="S302" s="41">
        <f>ROUND($S$42*S300,2)</f>
        <v>0.68</v>
      </c>
      <c r="T302" s="41">
        <f>ROUND($T$42*T300,2)</f>
        <v>0.77</v>
      </c>
      <c r="U302" s="41">
        <f>ROUND($U$42*U300,2)</f>
        <v>0.77</v>
      </c>
      <c r="V302" s="41">
        <f>ROUND($V$42*V300,2)</f>
        <v>0.77</v>
      </c>
      <c r="W302" s="41">
        <f>ROUND(W54*W300,2)</f>
        <v>0.38</v>
      </c>
      <c r="X302" s="41">
        <f>ROUND(X54*X300,2)</f>
        <v>0.37</v>
      </c>
      <c r="Y302" s="41">
        <f>ROUND(Y54*Y300,2)</f>
        <v>0.39</v>
      </c>
    </row>
    <row r="303" spans="4:25" ht="17.25" customHeight="1" x14ac:dyDescent="0.25">
      <c r="D303" s="32" t="s">
        <v>215</v>
      </c>
      <c r="E303" s="32" t="s">
        <v>216</v>
      </c>
      <c r="F303" s="33" t="s">
        <v>199</v>
      </c>
      <c r="G303" s="34" t="s">
        <v>201</v>
      </c>
      <c r="H303" s="32">
        <v>2100</v>
      </c>
      <c r="I303" s="35" t="s">
        <v>129</v>
      </c>
      <c r="J303" s="35" t="s">
        <v>35</v>
      </c>
      <c r="K303" s="36">
        <f t="shared" si="195"/>
        <v>0.35153333333333325</v>
      </c>
      <c r="L303" s="35" t="s">
        <v>38</v>
      </c>
      <c r="M303" s="37">
        <v>6</v>
      </c>
      <c r="N303" s="40">
        <f>N300-SUM(N301:N302)</f>
        <v>0.67569999999999997</v>
      </c>
      <c r="O303" s="41">
        <f t="shared" ref="O303" si="207">O300-SUM(O301:O302)</f>
        <v>0.58569999999999989</v>
      </c>
      <c r="P303" s="41">
        <f t="shared" ref="P303:Y303" si="208">P300-SUM(P301:P302)</f>
        <v>0.50569999999999993</v>
      </c>
      <c r="Q303" s="41">
        <f t="shared" si="208"/>
        <v>0.41569999999999996</v>
      </c>
      <c r="R303" s="41">
        <f t="shared" si="208"/>
        <v>0.24570000000000003</v>
      </c>
      <c r="S303" s="41">
        <f t="shared" si="208"/>
        <v>0.16569999999999996</v>
      </c>
      <c r="T303" s="41">
        <f t="shared" si="208"/>
        <v>7.569999999999999E-2</v>
      </c>
      <c r="U303" s="41">
        <f t="shared" si="208"/>
        <v>7.569999999999999E-2</v>
      </c>
      <c r="V303" s="41">
        <f t="shared" si="208"/>
        <v>7.569999999999999E-2</v>
      </c>
      <c r="W303" s="41">
        <f t="shared" si="208"/>
        <v>0.46569999999999995</v>
      </c>
      <c r="X303" s="41">
        <f t="shared" si="208"/>
        <v>0.47569999999999996</v>
      </c>
      <c r="Y303" s="41">
        <f t="shared" si="208"/>
        <v>0.45569999999999994</v>
      </c>
    </row>
    <row r="304" spans="4:25" ht="17.25" customHeight="1" x14ac:dyDescent="0.25">
      <c r="D304" s="23" t="s">
        <v>215</v>
      </c>
      <c r="E304" s="23" t="s">
        <v>216</v>
      </c>
      <c r="F304" s="24" t="s">
        <v>202</v>
      </c>
      <c r="G304" s="25" t="s">
        <v>201</v>
      </c>
      <c r="H304" s="23">
        <v>2100</v>
      </c>
      <c r="I304" s="26" t="s">
        <v>63</v>
      </c>
      <c r="J304" s="26" t="s">
        <v>34</v>
      </c>
      <c r="K304" s="27">
        <f>IFERROR(AVERAGE(N304:Y304),"n/a")</f>
        <v>0.14999999999999997</v>
      </c>
      <c r="L304" s="28" t="s">
        <v>28</v>
      </c>
      <c r="M304" s="29" t="s">
        <v>28</v>
      </c>
      <c r="N304" s="30">
        <v>0.15</v>
      </c>
      <c r="O304" s="31">
        <v>0.15</v>
      </c>
      <c r="P304" s="31">
        <v>0.15</v>
      </c>
      <c r="Q304" s="31">
        <v>0.15</v>
      </c>
      <c r="R304" s="31">
        <v>0.15</v>
      </c>
      <c r="S304" s="31">
        <v>0.15</v>
      </c>
      <c r="T304" s="31">
        <v>0.15</v>
      </c>
      <c r="U304" s="31">
        <v>0.15</v>
      </c>
      <c r="V304" s="31">
        <v>0.15</v>
      </c>
      <c r="W304" s="31">
        <v>0.15</v>
      </c>
      <c r="X304" s="31">
        <v>0.15</v>
      </c>
      <c r="Y304" s="31">
        <v>0.15</v>
      </c>
    </row>
    <row r="305" spans="4:25" ht="17.25" customHeight="1" x14ac:dyDescent="0.25">
      <c r="D305" s="32" t="s">
        <v>215</v>
      </c>
      <c r="E305" s="32" t="s">
        <v>216</v>
      </c>
      <c r="F305" s="33" t="s">
        <v>202</v>
      </c>
      <c r="G305" s="34" t="s">
        <v>201</v>
      </c>
      <c r="H305" s="32">
        <v>2100</v>
      </c>
      <c r="I305" s="35" t="s">
        <v>63</v>
      </c>
      <c r="J305" s="35" t="s">
        <v>35</v>
      </c>
      <c r="K305" s="36">
        <f>IFERROR(AVERAGE(N305:Y305),"n/a")</f>
        <v>0.14999999999999997</v>
      </c>
      <c r="L305" s="35" t="s">
        <v>65</v>
      </c>
      <c r="M305" s="37">
        <v>0.52462334039425962</v>
      </c>
      <c r="N305" s="44">
        <f t="shared" ref="N305:Y306" si="209">N304</f>
        <v>0.15</v>
      </c>
      <c r="O305" s="39">
        <f t="shared" si="209"/>
        <v>0.15</v>
      </c>
      <c r="P305" s="39">
        <f t="shared" si="209"/>
        <v>0.15</v>
      </c>
      <c r="Q305" s="39">
        <f t="shared" si="209"/>
        <v>0.15</v>
      </c>
      <c r="R305" s="39">
        <f t="shared" si="209"/>
        <v>0.15</v>
      </c>
      <c r="S305" s="39">
        <f t="shared" si="209"/>
        <v>0.15</v>
      </c>
      <c r="T305" s="39">
        <f t="shared" si="209"/>
        <v>0.15</v>
      </c>
      <c r="U305" s="39">
        <f t="shared" si="209"/>
        <v>0.15</v>
      </c>
      <c r="V305" s="39">
        <f t="shared" si="209"/>
        <v>0.15</v>
      </c>
      <c r="W305" s="39">
        <f t="shared" si="209"/>
        <v>0.15</v>
      </c>
      <c r="X305" s="39">
        <f t="shared" si="209"/>
        <v>0.15</v>
      </c>
      <c r="Y305" s="39">
        <f t="shared" si="209"/>
        <v>0.15</v>
      </c>
    </row>
    <row r="306" spans="4:25" ht="17.25" customHeight="1" x14ac:dyDescent="0.25">
      <c r="D306" s="32" t="s">
        <v>215</v>
      </c>
      <c r="E306" s="32" t="s">
        <v>216</v>
      </c>
      <c r="F306" s="33" t="s">
        <v>202</v>
      </c>
      <c r="G306" s="34" t="s">
        <v>201</v>
      </c>
      <c r="H306" s="32">
        <v>2100</v>
      </c>
      <c r="I306" s="35" t="s">
        <v>63</v>
      </c>
      <c r="J306" s="35" t="s">
        <v>35</v>
      </c>
      <c r="K306" s="36">
        <f>IFERROR(AVERAGE(N306:Y306),"n/a")</f>
        <v>0.14999999999999997</v>
      </c>
      <c r="L306" s="35" t="s">
        <v>55</v>
      </c>
      <c r="M306" s="37">
        <v>1.1693651261422116</v>
      </c>
      <c r="N306" s="44">
        <f>N305</f>
        <v>0.15</v>
      </c>
      <c r="O306" s="39">
        <f t="shared" si="209"/>
        <v>0.15</v>
      </c>
      <c r="P306" s="39">
        <f t="shared" si="209"/>
        <v>0.15</v>
      </c>
      <c r="Q306" s="39">
        <f t="shared" si="209"/>
        <v>0.15</v>
      </c>
      <c r="R306" s="39">
        <f t="shared" si="209"/>
        <v>0.15</v>
      </c>
      <c r="S306" s="39">
        <f t="shared" si="209"/>
        <v>0.15</v>
      </c>
      <c r="T306" s="39">
        <f t="shared" si="209"/>
        <v>0.15</v>
      </c>
      <c r="U306" s="39">
        <f t="shared" si="209"/>
        <v>0.15</v>
      </c>
      <c r="V306" s="39">
        <f t="shared" si="209"/>
        <v>0.15</v>
      </c>
      <c r="W306" s="39">
        <f t="shared" si="209"/>
        <v>0.15</v>
      </c>
      <c r="X306" s="39">
        <f t="shared" si="209"/>
        <v>0.15</v>
      </c>
      <c r="Y306" s="39">
        <f t="shared" si="209"/>
        <v>0.15</v>
      </c>
    </row>
    <row r="307" spans="4:25" ht="17.25" customHeight="1" x14ac:dyDescent="0.25">
      <c r="D307" s="23" t="s">
        <v>215</v>
      </c>
      <c r="E307" s="23" t="s">
        <v>216</v>
      </c>
      <c r="F307" s="24" t="s">
        <v>203</v>
      </c>
      <c r="G307" s="25" t="s">
        <v>201</v>
      </c>
      <c r="H307" s="23">
        <v>2100</v>
      </c>
      <c r="I307" s="26" t="s">
        <v>204</v>
      </c>
      <c r="J307" s="26" t="s">
        <v>34</v>
      </c>
      <c r="K307" s="27">
        <f t="shared" si="195"/>
        <v>4.9999999999999996E-2</v>
      </c>
      <c r="L307" s="28" t="s">
        <v>28</v>
      </c>
      <c r="M307" s="29" t="s">
        <v>28</v>
      </c>
      <c r="N307" s="30">
        <v>0.05</v>
      </c>
      <c r="O307" s="31">
        <v>0.05</v>
      </c>
      <c r="P307" s="31">
        <v>0.05</v>
      </c>
      <c r="Q307" s="31">
        <v>0.05</v>
      </c>
      <c r="R307" s="31">
        <v>0.05</v>
      </c>
      <c r="S307" s="31">
        <v>0.05</v>
      </c>
      <c r="T307" s="31">
        <v>0.05</v>
      </c>
      <c r="U307" s="31">
        <v>0.05</v>
      </c>
      <c r="V307" s="31">
        <v>0.05</v>
      </c>
      <c r="W307" s="31">
        <v>0.05</v>
      </c>
      <c r="X307" s="31">
        <v>0.05</v>
      </c>
      <c r="Y307" s="31">
        <v>0.05</v>
      </c>
    </row>
    <row r="308" spans="4:25" ht="17.25" customHeight="1" x14ac:dyDescent="0.25">
      <c r="D308" s="23" t="s">
        <v>215</v>
      </c>
      <c r="E308" s="23" t="s">
        <v>216</v>
      </c>
      <c r="F308" s="24" t="s">
        <v>205</v>
      </c>
      <c r="G308" s="25" t="s">
        <v>201</v>
      </c>
      <c r="H308" s="23">
        <v>2100</v>
      </c>
      <c r="I308" s="26" t="s">
        <v>206</v>
      </c>
      <c r="J308" s="26" t="s">
        <v>34</v>
      </c>
      <c r="K308" s="27">
        <f t="shared" si="195"/>
        <v>0.59999999999999987</v>
      </c>
      <c r="L308" s="28" t="s">
        <v>28</v>
      </c>
      <c r="M308" s="29" t="s">
        <v>28</v>
      </c>
      <c r="N308" s="30">
        <v>0.6</v>
      </c>
      <c r="O308" s="31">
        <v>0.6</v>
      </c>
      <c r="P308" s="31">
        <v>0.6</v>
      </c>
      <c r="Q308" s="31">
        <v>0.6</v>
      </c>
      <c r="R308" s="31">
        <v>0.6</v>
      </c>
      <c r="S308" s="31">
        <v>0.6</v>
      </c>
      <c r="T308" s="31">
        <v>0.6</v>
      </c>
      <c r="U308" s="31">
        <v>0.6</v>
      </c>
      <c r="V308" s="31">
        <v>0.6</v>
      </c>
      <c r="W308" s="31">
        <v>0.6</v>
      </c>
      <c r="X308" s="31">
        <v>0.6</v>
      </c>
      <c r="Y308" s="31">
        <v>0.6</v>
      </c>
    </row>
    <row r="309" spans="4:25" ht="17.25" customHeight="1" x14ac:dyDescent="0.25">
      <c r="D309" s="32" t="s">
        <v>215</v>
      </c>
      <c r="E309" s="32" t="s">
        <v>216</v>
      </c>
      <c r="F309" s="33" t="s">
        <v>205</v>
      </c>
      <c r="G309" s="34" t="s">
        <v>201</v>
      </c>
      <c r="H309" s="32">
        <v>2100</v>
      </c>
      <c r="I309" s="35" t="s">
        <v>206</v>
      </c>
      <c r="J309" s="35" t="s">
        <v>35</v>
      </c>
      <c r="K309" s="36">
        <f t="shared" si="195"/>
        <v>0.59999999999999987</v>
      </c>
      <c r="L309" s="85" t="s">
        <v>54</v>
      </c>
      <c r="M309" s="37">
        <v>2.5</v>
      </c>
      <c r="N309" s="146">
        <f>N308</f>
        <v>0.6</v>
      </c>
      <c r="O309" s="147">
        <f t="shared" ref="O309:Y309" si="210">O308</f>
        <v>0.6</v>
      </c>
      <c r="P309" s="147">
        <f t="shared" si="210"/>
        <v>0.6</v>
      </c>
      <c r="Q309" s="147">
        <f t="shared" si="210"/>
        <v>0.6</v>
      </c>
      <c r="R309" s="147">
        <f t="shared" si="210"/>
        <v>0.6</v>
      </c>
      <c r="S309" s="147">
        <f t="shared" si="210"/>
        <v>0.6</v>
      </c>
      <c r="T309" s="147">
        <f t="shared" si="210"/>
        <v>0.6</v>
      </c>
      <c r="U309" s="147">
        <f t="shared" si="210"/>
        <v>0.6</v>
      </c>
      <c r="V309" s="147">
        <f t="shared" si="210"/>
        <v>0.6</v>
      </c>
      <c r="W309" s="147">
        <f t="shared" si="210"/>
        <v>0.6</v>
      </c>
      <c r="X309" s="147">
        <f t="shared" si="210"/>
        <v>0.6</v>
      </c>
      <c r="Y309" s="147">
        <f t="shared" si="210"/>
        <v>0.6</v>
      </c>
    </row>
    <row r="310" spans="4:25" ht="17.25" customHeight="1" x14ac:dyDescent="0.25">
      <c r="D310" s="32" t="s">
        <v>215</v>
      </c>
      <c r="E310" s="32" t="s">
        <v>216</v>
      </c>
      <c r="F310" s="33" t="s">
        <v>205</v>
      </c>
      <c r="G310" s="34" t="s">
        <v>201</v>
      </c>
      <c r="H310" s="32">
        <v>2100</v>
      </c>
      <c r="I310" s="35" t="s">
        <v>206</v>
      </c>
      <c r="J310" s="35" t="s">
        <v>35</v>
      </c>
      <c r="K310" s="36">
        <f>IFERROR(AVERAGE(N310:Y310),"n/a")</f>
        <v>0.14999999999999997</v>
      </c>
      <c r="L310" s="35" t="s">
        <v>55</v>
      </c>
      <c r="M310" s="37">
        <f>ROUND(0.5%*230,1)</f>
        <v>1.2</v>
      </c>
      <c r="N310" s="146">
        <f>N311</f>
        <v>0.15</v>
      </c>
      <c r="O310" s="147">
        <f t="shared" ref="O310:Y310" si="211">O311</f>
        <v>0.15</v>
      </c>
      <c r="P310" s="147">
        <f t="shared" si="211"/>
        <v>0.15</v>
      </c>
      <c r="Q310" s="147">
        <f t="shared" si="211"/>
        <v>0.15</v>
      </c>
      <c r="R310" s="147">
        <f t="shared" si="211"/>
        <v>0.15</v>
      </c>
      <c r="S310" s="147">
        <f t="shared" si="211"/>
        <v>0.15</v>
      </c>
      <c r="T310" s="147">
        <f t="shared" si="211"/>
        <v>0.15</v>
      </c>
      <c r="U310" s="147">
        <f t="shared" si="211"/>
        <v>0.15</v>
      </c>
      <c r="V310" s="147">
        <f t="shared" si="211"/>
        <v>0.15</v>
      </c>
      <c r="W310" s="147">
        <f t="shared" si="211"/>
        <v>0.15</v>
      </c>
      <c r="X310" s="147">
        <f t="shared" si="211"/>
        <v>0.15</v>
      </c>
      <c r="Y310" s="147">
        <f t="shared" si="211"/>
        <v>0.15</v>
      </c>
    </row>
    <row r="311" spans="4:25" ht="17.25" customHeight="1" x14ac:dyDescent="0.25">
      <c r="D311" s="32" t="s">
        <v>215</v>
      </c>
      <c r="E311" s="32" t="s">
        <v>216</v>
      </c>
      <c r="F311" s="33" t="s">
        <v>205</v>
      </c>
      <c r="G311" s="34" t="s">
        <v>201</v>
      </c>
      <c r="H311" s="32">
        <v>2100</v>
      </c>
      <c r="I311" s="35" t="s">
        <v>206</v>
      </c>
      <c r="J311" s="35" t="s">
        <v>35</v>
      </c>
      <c r="K311" s="36">
        <f>IFERROR(AVERAGE(N311:Y311),"n/a")</f>
        <v>0.14999999999999997</v>
      </c>
      <c r="L311" s="35" t="s">
        <v>51</v>
      </c>
      <c r="M311" s="37">
        <v>1.5</v>
      </c>
      <c r="N311" s="146">
        <f>ROUND(25%*N308,2)</f>
        <v>0.15</v>
      </c>
      <c r="O311" s="147">
        <f t="shared" ref="O311:Y311" si="212">ROUND(25%*O308,2)</f>
        <v>0.15</v>
      </c>
      <c r="P311" s="147">
        <f t="shared" si="212"/>
        <v>0.15</v>
      </c>
      <c r="Q311" s="147">
        <f t="shared" si="212"/>
        <v>0.15</v>
      </c>
      <c r="R311" s="147">
        <f t="shared" si="212"/>
        <v>0.15</v>
      </c>
      <c r="S311" s="147">
        <f t="shared" si="212"/>
        <v>0.15</v>
      </c>
      <c r="T311" s="147">
        <f t="shared" si="212"/>
        <v>0.15</v>
      </c>
      <c r="U311" s="147">
        <f t="shared" si="212"/>
        <v>0.15</v>
      </c>
      <c r="V311" s="147">
        <f t="shared" si="212"/>
        <v>0.15</v>
      </c>
      <c r="W311" s="147">
        <f t="shared" si="212"/>
        <v>0.15</v>
      </c>
      <c r="X311" s="147">
        <f t="shared" si="212"/>
        <v>0.15</v>
      </c>
      <c r="Y311" s="147">
        <f t="shared" si="212"/>
        <v>0.15</v>
      </c>
    </row>
    <row r="312" spans="4:25" ht="17.25" customHeight="1" x14ac:dyDescent="0.25">
      <c r="D312" s="32" t="s">
        <v>215</v>
      </c>
      <c r="E312" s="32" t="s">
        <v>216</v>
      </c>
      <c r="F312" s="33" t="s">
        <v>205</v>
      </c>
      <c r="G312" s="34" t="s">
        <v>201</v>
      </c>
      <c r="H312" s="32">
        <v>2100</v>
      </c>
      <c r="I312" s="35" t="s">
        <v>206</v>
      </c>
      <c r="J312" s="35" t="s">
        <v>35</v>
      </c>
      <c r="K312" s="36">
        <f t="shared" si="195"/>
        <v>0.35999999999999993</v>
      </c>
      <c r="L312" s="35" t="s">
        <v>135</v>
      </c>
      <c r="M312" s="37">
        <v>0.9</v>
      </c>
      <c r="N312" s="148">
        <f>ROUND(60%*N308-N313,2)</f>
        <v>0.36</v>
      </c>
      <c r="O312" s="149">
        <f t="shared" ref="O312:Y312" si="213">ROUND(60%*O308-O313,2)</f>
        <v>0.36</v>
      </c>
      <c r="P312" s="149">
        <f t="shared" si="213"/>
        <v>0.36</v>
      </c>
      <c r="Q312" s="149">
        <f t="shared" si="213"/>
        <v>0.36</v>
      </c>
      <c r="R312" s="149">
        <f t="shared" si="213"/>
        <v>0.36</v>
      </c>
      <c r="S312" s="149">
        <f t="shared" si="213"/>
        <v>0.36</v>
      </c>
      <c r="T312" s="149">
        <f t="shared" si="213"/>
        <v>0.36</v>
      </c>
      <c r="U312" s="149">
        <f t="shared" si="213"/>
        <v>0.36</v>
      </c>
      <c r="V312" s="149">
        <f t="shared" si="213"/>
        <v>0.36</v>
      </c>
      <c r="W312" s="149">
        <f t="shared" si="213"/>
        <v>0.36</v>
      </c>
      <c r="X312" s="149">
        <f t="shared" si="213"/>
        <v>0.36</v>
      </c>
      <c r="Y312" s="149">
        <f t="shared" si="213"/>
        <v>0.36</v>
      </c>
    </row>
    <row r="313" spans="4:25" ht="17.25" customHeight="1" x14ac:dyDescent="0.25">
      <c r="D313" s="32" t="s">
        <v>215</v>
      </c>
      <c r="E313" s="32" t="s">
        <v>216</v>
      </c>
      <c r="F313" s="33" t="s">
        <v>205</v>
      </c>
      <c r="G313" s="34" t="s">
        <v>201</v>
      </c>
      <c r="H313" s="32">
        <v>2100</v>
      </c>
      <c r="I313" s="35" t="s">
        <v>206</v>
      </c>
      <c r="J313" s="35" t="s">
        <v>35</v>
      </c>
      <c r="K313" s="36">
        <f t="shared" si="195"/>
        <v>0</v>
      </c>
      <c r="L313" s="35" t="s">
        <v>136</v>
      </c>
      <c r="M313" s="37">
        <v>0.11</v>
      </c>
      <c r="N313" s="148">
        <v>0</v>
      </c>
      <c r="O313" s="149">
        <v>0</v>
      </c>
      <c r="P313" s="149">
        <v>0</v>
      </c>
      <c r="Q313" s="149">
        <v>0</v>
      </c>
      <c r="R313" s="149">
        <v>0</v>
      </c>
      <c r="S313" s="149">
        <v>0</v>
      </c>
      <c r="T313" s="149">
        <v>0</v>
      </c>
      <c r="U313" s="149">
        <v>0</v>
      </c>
      <c r="V313" s="149">
        <v>0</v>
      </c>
      <c r="W313" s="149">
        <v>0</v>
      </c>
      <c r="X313" s="149">
        <v>0</v>
      </c>
      <c r="Y313" s="149">
        <v>0</v>
      </c>
    </row>
  </sheetData>
  <autoFilter ref="D2:M313" xr:uid="{00000000-0009-0000-0000-000005000000}"/>
  <pageMargins left="0.511811024" right="0.511811024" top="0.78740157499999996" bottom="0.78740157499999996" header="0.31496062000000002" footer="0.31496062000000002"/>
  <pageSetup paperSize="9" scale="17"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6169-60ED-4B6E-81F0-4916589DCAF5}">
  <sheetPr>
    <tabColor theme="3" tint="0.39997558519241921"/>
  </sheetPr>
  <dimension ref="A1:Y176"/>
  <sheetViews>
    <sheetView showGridLines="0" topLeftCell="D1" zoomScale="55" zoomScaleNormal="55" workbookViewId="0">
      <pane ySplit="2" topLeftCell="A138" activePane="bottomLeft" state="frozen"/>
      <selection activeCell="N30" sqref="N30"/>
      <selection pane="bottomLeft" activeCell="N30" sqref="N30"/>
    </sheetView>
  </sheetViews>
  <sheetFormatPr defaultColWidth="9.140625" defaultRowHeight="15" outlineLevelCol="1" x14ac:dyDescent="0.25"/>
  <cols>
    <col min="1" max="2" width="9.140625" style="153"/>
    <col min="3" max="3" width="5.42578125" style="154" customWidth="1"/>
    <col min="4" max="5" width="13.28515625" style="1" customWidth="1" outlineLevel="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4" width="15.7109375" style="1" bestFit="1" customWidth="1"/>
    <col min="25" max="25" width="15.7109375" style="1" customWidth="1"/>
    <col min="26" max="16384" width="9.140625" style="1"/>
  </cols>
  <sheetData>
    <row r="1" spans="1:25" ht="78" customHeight="1" x14ac:dyDescent="0.25">
      <c r="F1" s="2" t="s">
        <v>217</v>
      </c>
      <c r="K1" s="3" t="s">
        <v>1</v>
      </c>
      <c r="N1" s="4" t="s">
        <v>2</v>
      </c>
    </row>
    <row r="2" spans="1:25" ht="18" customHeight="1" x14ac:dyDescent="0.25">
      <c r="D2" s="8" t="s">
        <v>4</v>
      </c>
      <c r="E2" s="8"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1:25" ht="18" customHeight="1" x14ac:dyDescent="0.25">
      <c r="D3" s="11" t="s">
        <v>218</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1:25" ht="18" customHeight="1" x14ac:dyDescent="0.25">
      <c r="D4" s="17" t="s">
        <v>218</v>
      </c>
      <c r="E4" s="17" t="s">
        <v>216</v>
      </c>
      <c r="F4" s="18" t="s">
        <v>28</v>
      </c>
      <c r="G4" s="19" t="s">
        <v>219</v>
      </c>
      <c r="H4" s="17" t="s">
        <v>28</v>
      </c>
      <c r="I4" s="20" t="s">
        <v>28</v>
      </c>
      <c r="J4" s="20" t="s">
        <v>28</v>
      </c>
      <c r="K4" s="17" t="str">
        <f t="shared" ref="K4:K8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1:25" ht="18" customHeight="1" x14ac:dyDescent="0.25">
      <c r="B5" s="155"/>
      <c r="D5" s="156" t="s">
        <v>218</v>
      </c>
      <c r="E5" s="157" t="s">
        <v>216</v>
      </c>
      <c r="F5" s="24" t="s">
        <v>31</v>
      </c>
      <c r="G5" s="25" t="s">
        <v>32</v>
      </c>
      <c r="H5" s="23">
        <v>-180</v>
      </c>
      <c r="I5" s="26" t="s">
        <v>129</v>
      </c>
      <c r="J5" s="26" t="s">
        <v>34</v>
      </c>
      <c r="K5" s="27">
        <f t="shared" si="0"/>
        <v>1</v>
      </c>
      <c r="L5" s="26" t="s">
        <v>28</v>
      </c>
      <c r="M5" s="72" t="s">
        <v>28</v>
      </c>
      <c r="N5" s="30">
        <v>1</v>
      </c>
      <c r="O5" s="31">
        <v>1</v>
      </c>
      <c r="P5" s="31">
        <v>1</v>
      </c>
      <c r="Q5" s="31">
        <v>1</v>
      </c>
      <c r="R5" s="31">
        <v>1</v>
      </c>
      <c r="S5" s="31">
        <v>1</v>
      </c>
      <c r="T5" s="31">
        <v>1</v>
      </c>
      <c r="U5" s="31">
        <v>1</v>
      </c>
      <c r="V5" s="31">
        <v>1</v>
      </c>
      <c r="W5" s="31">
        <v>1</v>
      </c>
      <c r="X5" s="31">
        <v>1</v>
      </c>
      <c r="Y5" s="31">
        <v>1</v>
      </c>
    </row>
    <row r="6" spans="1:25" ht="18" customHeight="1" x14ac:dyDescent="0.25">
      <c r="B6" s="155"/>
      <c r="D6" s="158" t="s">
        <v>218</v>
      </c>
      <c r="E6" s="159" t="s">
        <v>216</v>
      </c>
      <c r="F6" s="33" t="s">
        <v>31</v>
      </c>
      <c r="G6" s="34" t="s">
        <v>32</v>
      </c>
      <c r="H6" s="32">
        <v>-180</v>
      </c>
      <c r="I6" s="35" t="s">
        <v>129</v>
      </c>
      <c r="J6" s="35" t="s">
        <v>35</v>
      </c>
      <c r="K6" s="36">
        <f t="shared" si="0"/>
        <v>4.9999999999999992E-3</v>
      </c>
      <c r="L6" s="35" t="s">
        <v>36</v>
      </c>
      <c r="M6" s="37">
        <f>10*(5*6)/10^3</f>
        <v>0.3</v>
      </c>
      <c r="N6" s="160">
        <v>5.0000000000000001E-3</v>
      </c>
      <c r="O6" s="161">
        <v>5.0000000000000001E-3</v>
      </c>
      <c r="P6" s="161">
        <v>5.0000000000000001E-3</v>
      </c>
      <c r="Q6" s="161">
        <v>5.0000000000000001E-3</v>
      </c>
      <c r="R6" s="161">
        <v>5.0000000000000001E-3</v>
      </c>
      <c r="S6" s="161">
        <v>5.0000000000000001E-3</v>
      </c>
      <c r="T6" s="161">
        <v>5.0000000000000001E-3</v>
      </c>
      <c r="U6" s="161">
        <v>5.0000000000000001E-3</v>
      </c>
      <c r="V6" s="161">
        <v>5.0000000000000001E-3</v>
      </c>
      <c r="W6" s="161">
        <v>5.0000000000000001E-3</v>
      </c>
      <c r="X6" s="161">
        <v>5.0000000000000001E-3</v>
      </c>
      <c r="Y6" s="161">
        <v>5.0000000000000001E-3</v>
      </c>
    </row>
    <row r="7" spans="1:25" ht="18" customHeight="1" x14ac:dyDescent="0.25">
      <c r="B7" s="155"/>
      <c r="D7" s="158" t="s">
        <v>218</v>
      </c>
      <c r="E7" s="159" t="s">
        <v>216</v>
      </c>
      <c r="F7" s="33" t="s">
        <v>31</v>
      </c>
      <c r="G7" s="34" t="s">
        <v>32</v>
      </c>
      <c r="H7" s="32">
        <v>-180</v>
      </c>
      <c r="I7" s="35" t="s">
        <v>129</v>
      </c>
      <c r="J7" s="35" t="s">
        <v>35</v>
      </c>
      <c r="K7" s="36">
        <f t="shared" si="0"/>
        <v>0.70000000000000007</v>
      </c>
      <c r="L7" s="35" t="s">
        <v>37</v>
      </c>
      <c r="M7" s="37">
        <v>8</v>
      </c>
      <c r="N7" s="59">
        <v>0.4</v>
      </c>
      <c r="O7" s="60">
        <v>0.5</v>
      </c>
      <c r="P7" s="60">
        <v>0.6</v>
      </c>
      <c r="Q7" s="60">
        <v>0.7</v>
      </c>
      <c r="R7" s="60">
        <v>0.8</v>
      </c>
      <c r="S7" s="60">
        <v>0.9</v>
      </c>
      <c r="T7" s="60">
        <v>0.9</v>
      </c>
      <c r="U7" s="60">
        <v>0.9</v>
      </c>
      <c r="V7" s="60">
        <v>0.9</v>
      </c>
      <c r="W7" s="60">
        <v>0.7</v>
      </c>
      <c r="X7" s="60">
        <v>0.6</v>
      </c>
      <c r="Y7" s="60">
        <v>0.5</v>
      </c>
    </row>
    <row r="8" spans="1:25" ht="18" customHeight="1" x14ac:dyDescent="0.25">
      <c r="B8" s="155"/>
      <c r="D8" s="158" t="s">
        <v>218</v>
      </c>
      <c r="E8" s="159" t="s">
        <v>216</v>
      </c>
      <c r="F8" s="33" t="s">
        <v>31</v>
      </c>
      <c r="G8" s="34" t="s">
        <v>32</v>
      </c>
      <c r="H8" s="32">
        <v>-180</v>
      </c>
      <c r="I8" s="35" t="s">
        <v>129</v>
      </c>
      <c r="J8" s="35" t="s">
        <v>35</v>
      </c>
      <c r="K8" s="36">
        <f t="shared" si="0"/>
        <v>0.29499999999999987</v>
      </c>
      <c r="L8" s="35" t="s">
        <v>38</v>
      </c>
      <c r="M8" s="37">
        <v>8</v>
      </c>
      <c r="N8" s="59">
        <f>N5-SUM(N6:N7)</f>
        <v>0.59499999999999997</v>
      </c>
      <c r="O8" s="60">
        <f t="shared" ref="O8" si="1">O5-SUM(O6:O7)</f>
        <v>0.495</v>
      </c>
      <c r="P8" s="60">
        <f t="shared" ref="P8:Y8" si="2">P5-SUM(P6:P7)</f>
        <v>0.39500000000000002</v>
      </c>
      <c r="Q8" s="60">
        <f t="shared" si="2"/>
        <v>0.29500000000000004</v>
      </c>
      <c r="R8" s="60">
        <f t="shared" si="2"/>
        <v>0.19499999999999995</v>
      </c>
      <c r="S8" s="60">
        <f t="shared" si="2"/>
        <v>9.4999999999999973E-2</v>
      </c>
      <c r="T8" s="60">
        <f t="shared" si="2"/>
        <v>9.4999999999999973E-2</v>
      </c>
      <c r="U8" s="60">
        <f t="shared" si="2"/>
        <v>9.4999999999999973E-2</v>
      </c>
      <c r="V8" s="60">
        <f t="shared" si="2"/>
        <v>9.4999999999999973E-2</v>
      </c>
      <c r="W8" s="60">
        <f t="shared" si="2"/>
        <v>0.29500000000000004</v>
      </c>
      <c r="X8" s="60">
        <f t="shared" si="2"/>
        <v>0.39500000000000002</v>
      </c>
      <c r="Y8" s="60">
        <f t="shared" si="2"/>
        <v>0.495</v>
      </c>
    </row>
    <row r="9" spans="1:25" ht="18" customHeight="1" x14ac:dyDescent="0.25">
      <c r="B9" s="155"/>
      <c r="D9" s="156" t="s">
        <v>218</v>
      </c>
      <c r="E9" s="157" t="s">
        <v>216</v>
      </c>
      <c r="F9" s="24" t="s">
        <v>43</v>
      </c>
      <c r="G9" s="25" t="s">
        <v>32</v>
      </c>
      <c r="H9" s="23">
        <v>-90</v>
      </c>
      <c r="I9" s="26" t="s">
        <v>220</v>
      </c>
      <c r="J9" s="26" t="s">
        <v>34</v>
      </c>
      <c r="K9" s="27">
        <f>IFERROR(AVERAGE(N9:Y9),"n/a")</f>
        <v>0.79999999999999993</v>
      </c>
      <c r="L9" s="26" t="s">
        <v>28</v>
      </c>
      <c r="M9" s="72" t="s">
        <v>28</v>
      </c>
      <c r="N9" s="30">
        <v>0.8</v>
      </c>
      <c r="O9" s="31">
        <v>0.8</v>
      </c>
      <c r="P9" s="31">
        <v>0.8</v>
      </c>
      <c r="Q9" s="31">
        <v>0.8</v>
      </c>
      <c r="R9" s="31">
        <v>0.8</v>
      </c>
      <c r="S9" s="31">
        <v>0.8</v>
      </c>
      <c r="T9" s="31">
        <v>0.8</v>
      </c>
      <c r="U9" s="31">
        <v>0.8</v>
      </c>
      <c r="V9" s="31">
        <v>0.8</v>
      </c>
      <c r="W9" s="31">
        <v>0.8</v>
      </c>
      <c r="X9" s="31">
        <v>0.8</v>
      </c>
      <c r="Y9" s="31">
        <v>0.8</v>
      </c>
    </row>
    <row r="10" spans="1:25" ht="18" customHeight="1" x14ac:dyDescent="0.25">
      <c r="B10" s="155"/>
      <c r="D10" s="158" t="s">
        <v>218</v>
      </c>
      <c r="E10" s="159" t="s">
        <v>216</v>
      </c>
      <c r="F10" s="33" t="s">
        <v>43</v>
      </c>
      <c r="G10" s="34" t="s">
        <v>32</v>
      </c>
      <c r="H10" s="32">
        <v>-90</v>
      </c>
      <c r="I10" s="35" t="s">
        <v>220</v>
      </c>
      <c r="J10" s="35" t="s">
        <v>35</v>
      </c>
      <c r="K10" s="36">
        <f>IFERROR(AVERAGE(N10:Y10),"n/a")</f>
        <v>0.79999999999999993</v>
      </c>
      <c r="L10" s="35" t="s">
        <v>45</v>
      </c>
      <c r="M10" s="37">
        <v>2000</v>
      </c>
      <c r="N10" s="40">
        <f>N9</f>
        <v>0.8</v>
      </c>
      <c r="O10" s="41">
        <f t="shared" ref="O10:Y10" si="3">O9</f>
        <v>0.8</v>
      </c>
      <c r="P10" s="41">
        <f t="shared" si="3"/>
        <v>0.8</v>
      </c>
      <c r="Q10" s="41">
        <f t="shared" si="3"/>
        <v>0.8</v>
      </c>
      <c r="R10" s="41">
        <f t="shared" si="3"/>
        <v>0.8</v>
      </c>
      <c r="S10" s="41">
        <f t="shared" si="3"/>
        <v>0.8</v>
      </c>
      <c r="T10" s="41">
        <f t="shared" si="3"/>
        <v>0.8</v>
      </c>
      <c r="U10" s="41">
        <f t="shared" si="3"/>
        <v>0.8</v>
      </c>
      <c r="V10" s="41">
        <f t="shared" si="3"/>
        <v>0.8</v>
      </c>
      <c r="W10" s="41">
        <f t="shared" si="3"/>
        <v>0.8</v>
      </c>
      <c r="X10" s="41">
        <f t="shared" si="3"/>
        <v>0.8</v>
      </c>
      <c r="Y10" s="41">
        <f t="shared" si="3"/>
        <v>0.8</v>
      </c>
    </row>
    <row r="11" spans="1:25" ht="18" customHeight="1" x14ac:dyDescent="0.25">
      <c r="A11" s="1"/>
      <c r="B11" s="155"/>
      <c r="C11"/>
      <c r="D11" s="156" t="s">
        <v>218</v>
      </c>
      <c r="E11" s="157" t="s">
        <v>216</v>
      </c>
      <c r="F11" s="24" t="s">
        <v>43</v>
      </c>
      <c r="G11" s="25" t="s">
        <v>32</v>
      </c>
      <c r="H11" s="23">
        <v>-90</v>
      </c>
      <c r="I11" s="26" t="s">
        <v>221</v>
      </c>
      <c r="J11" s="26" t="s">
        <v>34</v>
      </c>
      <c r="K11" s="27">
        <f>IFERROR(AVERAGE(N11:Y11),"n/a")</f>
        <v>0.19999999999999996</v>
      </c>
      <c r="L11" s="26" t="s">
        <v>28</v>
      </c>
      <c r="M11" s="72" t="s">
        <v>28</v>
      </c>
      <c r="N11" s="47">
        <f>1-N9</f>
        <v>0.19999999999999996</v>
      </c>
      <c r="O11" s="48">
        <f t="shared" ref="O11:Y11" si="4">1-O9</f>
        <v>0.19999999999999996</v>
      </c>
      <c r="P11" s="48">
        <f t="shared" si="4"/>
        <v>0.19999999999999996</v>
      </c>
      <c r="Q11" s="48">
        <f t="shared" si="4"/>
        <v>0.19999999999999996</v>
      </c>
      <c r="R11" s="48">
        <f t="shared" si="4"/>
        <v>0.19999999999999996</v>
      </c>
      <c r="S11" s="48">
        <f t="shared" si="4"/>
        <v>0.19999999999999996</v>
      </c>
      <c r="T11" s="48">
        <f t="shared" si="4"/>
        <v>0.19999999999999996</v>
      </c>
      <c r="U11" s="48">
        <f t="shared" si="4"/>
        <v>0.19999999999999996</v>
      </c>
      <c r="V11" s="48">
        <f t="shared" si="4"/>
        <v>0.19999999999999996</v>
      </c>
      <c r="W11" s="48">
        <f t="shared" si="4"/>
        <v>0.19999999999999996</v>
      </c>
      <c r="X11" s="48">
        <f t="shared" si="4"/>
        <v>0.19999999999999996</v>
      </c>
      <c r="Y11" s="48">
        <f t="shared" si="4"/>
        <v>0.19999999999999996</v>
      </c>
    </row>
    <row r="12" spans="1:25" ht="18" customHeight="1" x14ac:dyDescent="0.25">
      <c r="A12" s="1"/>
      <c r="B12" s="155"/>
      <c r="C12"/>
      <c r="D12" s="158" t="s">
        <v>218</v>
      </c>
      <c r="E12" s="159" t="s">
        <v>216</v>
      </c>
      <c r="F12" s="33" t="s">
        <v>43</v>
      </c>
      <c r="G12" s="34" t="s">
        <v>32</v>
      </c>
      <c r="H12" s="32">
        <v>-90</v>
      </c>
      <c r="I12" s="35" t="s">
        <v>221</v>
      </c>
      <c r="J12" s="35" t="s">
        <v>35</v>
      </c>
      <c r="K12" s="36">
        <f>IFERROR(AVERAGE(N12:Y12),"n/a")</f>
        <v>0.19999999999999996</v>
      </c>
      <c r="L12" s="35" t="s">
        <v>45</v>
      </c>
      <c r="M12" s="37">
        <v>2000</v>
      </c>
      <c r="N12" s="40">
        <f>N11</f>
        <v>0.19999999999999996</v>
      </c>
      <c r="O12" s="41">
        <f t="shared" ref="O12:Y12" si="5">O11</f>
        <v>0.19999999999999996</v>
      </c>
      <c r="P12" s="41">
        <f t="shared" si="5"/>
        <v>0.19999999999999996</v>
      </c>
      <c r="Q12" s="41">
        <f t="shared" si="5"/>
        <v>0.19999999999999996</v>
      </c>
      <c r="R12" s="41">
        <f t="shared" si="5"/>
        <v>0.19999999999999996</v>
      </c>
      <c r="S12" s="41">
        <f t="shared" si="5"/>
        <v>0.19999999999999996</v>
      </c>
      <c r="T12" s="41">
        <f t="shared" si="5"/>
        <v>0.19999999999999996</v>
      </c>
      <c r="U12" s="41">
        <f t="shared" si="5"/>
        <v>0.19999999999999996</v>
      </c>
      <c r="V12" s="41">
        <f t="shared" si="5"/>
        <v>0.19999999999999996</v>
      </c>
      <c r="W12" s="41">
        <f t="shared" si="5"/>
        <v>0.19999999999999996</v>
      </c>
      <c r="X12" s="41">
        <f t="shared" si="5"/>
        <v>0.19999999999999996</v>
      </c>
      <c r="Y12" s="41">
        <f t="shared" si="5"/>
        <v>0.19999999999999996</v>
      </c>
    </row>
    <row r="13" spans="1:25" ht="18" customHeight="1" x14ac:dyDescent="0.25">
      <c r="B13" s="155"/>
      <c r="D13" s="156" t="s">
        <v>218</v>
      </c>
      <c r="E13" s="157" t="s">
        <v>216</v>
      </c>
      <c r="F13" s="24" t="s">
        <v>39</v>
      </c>
      <c r="G13" s="25" t="s">
        <v>32</v>
      </c>
      <c r="H13" s="23">
        <v>-80</v>
      </c>
      <c r="I13" s="26" t="s">
        <v>40</v>
      </c>
      <c r="J13" s="26" t="s">
        <v>34</v>
      </c>
      <c r="K13" s="27">
        <f t="shared" si="0"/>
        <v>0</v>
      </c>
      <c r="L13" s="26" t="s">
        <v>28</v>
      </c>
      <c r="M13" s="72" t="s">
        <v>28</v>
      </c>
      <c r="N13" s="30">
        <v>0</v>
      </c>
      <c r="O13" s="31">
        <v>0</v>
      </c>
      <c r="P13" s="31">
        <v>0</v>
      </c>
      <c r="Q13" s="31">
        <v>0</v>
      </c>
      <c r="R13" s="31">
        <v>0</v>
      </c>
      <c r="S13" s="31">
        <v>0</v>
      </c>
      <c r="T13" s="31">
        <v>0</v>
      </c>
      <c r="U13" s="31">
        <v>0</v>
      </c>
      <c r="V13" s="31">
        <v>0</v>
      </c>
      <c r="W13" s="31">
        <v>0</v>
      </c>
      <c r="X13" s="31">
        <v>0</v>
      </c>
      <c r="Y13" s="31">
        <v>0</v>
      </c>
    </row>
    <row r="14" spans="1:25" ht="18" customHeight="1" x14ac:dyDescent="0.25">
      <c r="B14" s="155"/>
      <c r="D14" s="156" t="s">
        <v>218</v>
      </c>
      <c r="E14" s="157" t="s">
        <v>216</v>
      </c>
      <c r="F14" s="24" t="s">
        <v>60</v>
      </c>
      <c r="G14" s="25" t="s">
        <v>32</v>
      </c>
      <c r="H14" s="23">
        <v>-60</v>
      </c>
      <c r="I14" s="26" t="s">
        <v>61</v>
      </c>
      <c r="J14" s="26" t="s">
        <v>34</v>
      </c>
      <c r="K14" s="27">
        <f t="shared" si="0"/>
        <v>0</v>
      </c>
      <c r="L14" s="26" t="s">
        <v>28</v>
      </c>
      <c r="M14" s="72" t="s">
        <v>28</v>
      </c>
      <c r="N14" s="30">
        <v>0</v>
      </c>
      <c r="O14" s="31">
        <v>0</v>
      </c>
      <c r="P14" s="31">
        <v>0</v>
      </c>
      <c r="Q14" s="31">
        <v>0</v>
      </c>
      <c r="R14" s="31">
        <v>0</v>
      </c>
      <c r="S14" s="31">
        <v>0</v>
      </c>
      <c r="T14" s="31">
        <v>0</v>
      </c>
      <c r="U14" s="31">
        <v>0</v>
      </c>
      <c r="V14" s="31">
        <v>0</v>
      </c>
      <c r="W14" s="31">
        <v>0</v>
      </c>
      <c r="X14" s="31">
        <v>0</v>
      </c>
      <c r="Y14" s="31">
        <v>0</v>
      </c>
    </row>
    <row r="15" spans="1:25" ht="17.25" customHeight="1" x14ac:dyDescent="0.25">
      <c r="A15" s="1"/>
      <c r="B15" s="155"/>
      <c r="C15"/>
      <c r="D15" s="23" t="s">
        <v>218</v>
      </c>
      <c r="E15" s="23" t="s">
        <v>216</v>
      </c>
      <c r="F15" s="24" t="s">
        <v>48</v>
      </c>
      <c r="G15" s="25" t="s">
        <v>32</v>
      </c>
      <c r="H15" s="23">
        <v>-50</v>
      </c>
      <c r="I15" s="26" t="s">
        <v>134</v>
      </c>
      <c r="J15" s="26" t="s">
        <v>34</v>
      </c>
      <c r="K15" s="27">
        <f t="shared" si="0"/>
        <v>0.29999999999999993</v>
      </c>
      <c r="L15" s="26" t="s">
        <v>28</v>
      </c>
      <c r="M15" s="72" t="s">
        <v>28</v>
      </c>
      <c r="N15" s="30">
        <v>0.3</v>
      </c>
      <c r="O15" s="31">
        <v>0.3</v>
      </c>
      <c r="P15" s="31">
        <v>0.3</v>
      </c>
      <c r="Q15" s="31">
        <v>0.3</v>
      </c>
      <c r="R15" s="31">
        <v>0.3</v>
      </c>
      <c r="S15" s="31">
        <v>0.3</v>
      </c>
      <c r="T15" s="31">
        <v>0.3</v>
      </c>
      <c r="U15" s="31">
        <v>0.3</v>
      </c>
      <c r="V15" s="31">
        <v>0.3</v>
      </c>
      <c r="W15" s="31">
        <v>0.3</v>
      </c>
      <c r="X15" s="31">
        <v>0.3</v>
      </c>
      <c r="Y15" s="31">
        <v>0.3</v>
      </c>
    </row>
    <row r="16" spans="1:25" ht="17.25" customHeight="1" x14ac:dyDescent="0.25">
      <c r="A16" s="1"/>
      <c r="B16" s="155"/>
      <c r="C16"/>
      <c r="D16" s="32" t="s">
        <v>218</v>
      </c>
      <c r="E16" s="32" t="s">
        <v>216</v>
      </c>
      <c r="F16" s="33" t="s">
        <v>48</v>
      </c>
      <c r="G16" s="34" t="s">
        <v>32</v>
      </c>
      <c r="H16" s="32">
        <v>-50</v>
      </c>
      <c r="I16" s="35" t="s">
        <v>134</v>
      </c>
      <c r="J16" s="35" t="s">
        <v>35</v>
      </c>
      <c r="K16" s="36">
        <f t="shared" si="0"/>
        <v>0.29999999999999993</v>
      </c>
      <c r="L16" s="85" t="s">
        <v>54</v>
      </c>
      <c r="M16" s="37">
        <v>2.5</v>
      </c>
      <c r="N16" s="40">
        <f>N15</f>
        <v>0.3</v>
      </c>
      <c r="O16" s="41">
        <f t="shared" ref="O16:Y16" si="6">O15</f>
        <v>0.3</v>
      </c>
      <c r="P16" s="41">
        <f t="shared" si="6"/>
        <v>0.3</v>
      </c>
      <c r="Q16" s="41">
        <f t="shared" si="6"/>
        <v>0.3</v>
      </c>
      <c r="R16" s="41">
        <f t="shared" si="6"/>
        <v>0.3</v>
      </c>
      <c r="S16" s="41">
        <f t="shared" si="6"/>
        <v>0.3</v>
      </c>
      <c r="T16" s="41">
        <f t="shared" si="6"/>
        <v>0.3</v>
      </c>
      <c r="U16" s="41">
        <f t="shared" si="6"/>
        <v>0.3</v>
      </c>
      <c r="V16" s="41">
        <f t="shared" si="6"/>
        <v>0.3</v>
      </c>
      <c r="W16" s="41">
        <f t="shared" si="6"/>
        <v>0.3</v>
      </c>
      <c r="X16" s="41">
        <f t="shared" si="6"/>
        <v>0.3</v>
      </c>
      <c r="Y16" s="41">
        <f t="shared" si="6"/>
        <v>0.3</v>
      </c>
    </row>
    <row r="17" spans="2:25" ht="18" customHeight="1" x14ac:dyDescent="0.25">
      <c r="B17" s="155"/>
      <c r="D17" s="156" t="s">
        <v>218</v>
      </c>
      <c r="E17" s="157" t="s">
        <v>216</v>
      </c>
      <c r="F17" s="24" t="s">
        <v>66</v>
      </c>
      <c r="G17" s="25" t="s">
        <v>32</v>
      </c>
      <c r="H17" s="23">
        <v>-30</v>
      </c>
      <c r="I17" s="26" t="s">
        <v>129</v>
      </c>
      <c r="J17" s="26" t="s">
        <v>34</v>
      </c>
      <c r="K17" s="27">
        <f t="shared" si="0"/>
        <v>1</v>
      </c>
      <c r="L17" s="26" t="s">
        <v>28</v>
      </c>
      <c r="M17" s="72" t="s">
        <v>28</v>
      </c>
      <c r="N17" s="30">
        <v>1</v>
      </c>
      <c r="O17" s="31">
        <v>1</v>
      </c>
      <c r="P17" s="31">
        <v>1</v>
      </c>
      <c r="Q17" s="31">
        <v>1</v>
      </c>
      <c r="R17" s="31">
        <v>1</v>
      </c>
      <c r="S17" s="31">
        <v>1</v>
      </c>
      <c r="T17" s="31">
        <v>1</v>
      </c>
      <c r="U17" s="31">
        <v>1</v>
      </c>
      <c r="V17" s="31">
        <v>1</v>
      </c>
      <c r="W17" s="31">
        <v>1</v>
      </c>
      <c r="X17" s="31">
        <v>1</v>
      </c>
      <c r="Y17" s="31">
        <v>1</v>
      </c>
    </row>
    <row r="18" spans="2:25" ht="18" customHeight="1" x14ac:dyDescent="0.25">
      <c r="B18" s="155"/>
      <c r="D18" s="158" t="s">
        <v>218</v>
      </c>
      <c r="E18" s="159" t="s">
        <v>216</v>
      </c>
      <c r="F18" s="33" t="s">
        <v>66</v>
      </c>
      <c r="G18" s="34" t="s">
        <v>32</v>
      </c>
      <c r="H18" s="32">
        <v>-30</v>
      </c>
      <c r="I18" s="35" t="s">
        <v>129</v>
      </c>
      <c r="J18" s="35" t="s">
        <v>35</v>
      </c>
      <c r="K18" s="36">
        <f t="shared" si="0"/>
        <v>4.9999999999999992E-3</v>
      </c>
      <c r="L18" s="35" t="s">
        <v>36</v>
      </c>
      <c r="M18" s="37">
        <f>10*(5*6)/10^3</f>
        <v>0.3</v>
      </c>
      <c r="N18" s="160">
        <v>5.0000000000000001E-3</v>
      </c>
      <c r="O18" s="161">
        <v>5.0000000000000001E-3</v>
      </c>
      <c r="P18" s="161">
        <v>5.0000000000000001E-3</v>
      </c>
      <c r="Q18" s="161">
        <v>5.0000000000000001E-3</v>
      </c>
      <c r="R18" s="161">
        <v>5.0000000000000001E-3</v>
      </c>
      <c r="S18" s="161">
        <v>5.0000000000000001E-3</v>
      </c>
      <c r="T18" s="161">
        <v>5.0000000000000001E-3</v>
      </c>
      <c r="U18" s="161">
        <v>5.0000000000000001E-3</v>
      </c>
      <c r="V18" s="161">
        <v>5.0000000000000001E-3</v>
      </c>
      <c r="W18" s="161">
        <v>5.0000000000000001E-3</v>
      </c>
      <c r="X18" s="161">
        <v>5.0000000000000001E-3</v>
      </c>
      <c r="Y18" s="161">
        <v>5.0000000000000001E-3</v>
      </c>
    </row>
    <row r="19" spans="2:25" ht="18" customHeight="1" x14ac:dyDescent="0.25">
      <c r="B19" s="155"/>
      <c r="D19" s="158" t="s">
        <v>218</v>
      </c>
      <c r="E19" s="159" t="s">
        <v>216</v>
      </c>
      <c r="F19" s="33" t="s">
        <v>66</v>
      </c>
      <c r="G19" s="34" t="s">
        <v>32</v>
      </c>
      <c r="H19" s="32">
        <v>-30</v>
      </c>
      <c r="I19" s="35" t="s">
        <v>129</v>
      </c>
      <c r="J19" s="35" t="s">
        <v>35</v>
      </c>
      <c r="K19" s="36">
        <f t="shared" si="0"/>
        <v>0.70000000000000007</v>
      </c>
      <c r="L19" s="35" t="s">
        <v>37</v>
      </c>
      <c r="M19" s="37">
        <v>8</v>
      </c>
      <c r="N19" s="40">
        <f>N7/N5*N17</f>
        <v>0.4</v>
      </c>
      <c r="O19" s="41">
        <f t="shared" ref="O19:Y19" si="7">O7/O5*O17</f>
        <v>0.5</v>
      </c>
      <c r="P19" s="41">
        <f t="shared" si="7"/>
        <v>0.6</v>
      </c>
      <c r="Q19" s="41">
        <f t="shared" si="7"/>
        <v>0.7</v>
      </c>
      <c r="R19" s="41">
        <f t="shared" si="7"/>
        <v>0.8</v>
      </c>
      <c r="S19" s="41">
        <f t="shared" si="7"/>
        <v>0.9</v>
      </c>
      <c r="T19" s="41">
        <f t="shared" si="7"/>
        <v>0.9</v>
      </c>
      <c r="U19" s="41">
        <f t="shared" si="7"/>
        <v>0.9</v>
      </c>
      <c r="V19" s="41">
        <f t="shared" si="7"/>
        <v>0.9</v>
      </c>
      <c r="W19" s="41">
        <f t="shared" si="7"/>
        <v>0.7</v>
      </c>
      <c r="X19" s="41">
        <f t="shared" si="7"/>
        <v>0.6</v>
      </c>
      <c r="Y19" s="41">
        <f t="shared" si="7"/>
        <v>0.5</v>
      </c>
    </row>
    <row r="20" spans="2:25" ht="18" customHeight="1" x14ac:dyDescent="0.25">
      <c r="B20" s="155"/>
      <c r="D20" s="158" t="s">
        <v>218</v>
      </c>
      <c r="E20" s="159" t="s">
        <v>216</v>
      </c>
      <c r="F20" s="33" t="s">
        <v>66</v>
      </c>
      <c r="G20" s="34" t="s">
        <v>32</v>
      </c>
      <c r="H20" s="32">
        <v>-30</v>
      </c>
      <c r="I20" s="35" t="s">
        <v>129</v>
      </c>
      <c r="J20" s="35" t="s">
        <v>35</v>
      </c>
      <c r="K20" s="36">
        <f t="shared" si="0"/>
        <v>0.29499999999999987</v>
      </c>
      <c r="L20" s="35" t="s">
        <v>38</v>
      </c>
      <c r="M20" s="37">
        <v>8</v>
      </c>
      <c r="N20" s="40">
        <f>N17-SUM(N18:N19)</f>
        <v>0.59499999999999997</v>
      </c>
      <c r="O20" s="41">
        <f t="shared" ref="O20" si="8">O17-SUM(O18:O19)</f>
        <v>0.495</v>
      </c>
      <c r="P20" s="41">
        <f t="shared" ref="P20:Y20" si="9">P17-SUM(P18:P19)</f>
        <v>0.39500000000000002</v>
      </c>
      <c r="Q20" s="41">
        <f t="shared" si="9"/>
        <v>0.29500000000000004</v>
      </c>
      <c r="R20" s="41">
        <f t="shared" si="9"/>
        <v>0.19499999999999995</v>
      </c>
      <c r="S20" s="41">
        <f t="shared" si="9"/>
        <v>9.4999999999999973E-2</v>
      </c>
      <c r="T20" s="41">
        <f t="shared" si="9"/>
        <v>9.4999999999999973E-2</v>
      </c>
      <c r="U20" s="41">
        <f t="shared" si="9"/>
        <v>9.4999999999999973E-2</v>
      </c>
      <c r="V20" s="41">
        <f t="shared" si="9"/>
        <v>9.4999999999999973E-2</v>
      </c>
      <c r="W20" s="41">
        <f t="shared" si="9"/>
        <v>0.29500000000000004</v>
      </c>
      <c r="X20" s="41">
        <f t="shared" si="9"/>
        <v>0.39500000000000002</v>
      </c>
      <c r="Y20" s="41">
        <f t="shared" si="9"/>
        <v>0.495</v>
      </c>
    </row>
    <row r="21" spans="2:25" ht="18" customHeight="1" x14ac:dyDescent="0.25">
      <c r="B21" s="155"/>
      <c r="D21" s="162" t="s">
        <v>218</v>
      </c>
      <c r="E21" s="162" t="s">
        <v>216</v>
      </c>
      <c r="F21" s="96" t="s">
        <v>28</v>
      </c>
      <c r="G21" s="97" t="s">
        <v>94</v>
      </c>
      <c r="H21" s="95" t="s">
        <v>28</v>
      </c>
      <c r="I21" s="98" t="s">
        <v>28</v>
      </c>
      <c r="J21" s="98" t="s">
        <v>28</v>
      </c>
      <c r="K21" s="99" t="str">
        <f t="shared" si="0"/>
        <v>n/a</v>
      </c>
      <c r="L21" s="98" t="s">
        <v>28</v>
      </c>
      <c r="M21" s="100" t="s">
        <v>28</v>
      </c>
      <c r="N21" s="101" t="s">
        <v>28</v>
      </c>
      <c r="O21" s="99" t="s">
        <v>28</v>
      </c>
      <c r="P21" s="99" t="s">
        <v>28</v>
      </c>
      <c r="Q21" s="99" t="s">
        <v>28</v>
      </c>
      <c r="R21" s="99" t="s">
        <v>28</v>
      </c>
      <c r="S21" s="99" t="s">
        <v>28</v>
      </c>
      <c r="T21" s="99" t="s">
        <v>28</v>
      </c>
      <c r="U21" s="99" t="s">
        <v>28</v>
      </c>
      <c r="V21" s="99" t="s">
        <v>28</v>
      </c>
      <c r="W21" s="99" t="s">
        <v>28</v>
      </c>
      <c r="X21" s="99" t="s">
        <v>28</v>
      </c>
      <c r="Y21" s="99" t="s">
        <v>28</v>
      </c>
    </row>
    <row r="22" spans="2:25" ht="18" customHeight="1" x14ac:dyDescent="0.25">
      <c r="B22" s="155"/>
      <c r="D22" s="163" t="s">
        <v>218</v>
      </c>
      <c r="E22" s="163" t="s">
        <v>216</v>
      </c>
      <c r="F22" s="103" t="s">
        <v>28</v>
      </c>
      <c r="G22" s="104" t="s">
        <v>95</v>
      </c>
      <c r="H22" s="102" t="s">
        <v>28</v>
      </c>
      <c r="I22" s="105" t="s">
        <v>28</v>
      </c>
      <c r="J22" s="105" t="s">
        <v>28</v>
      </c>
      <c r="K22" s="106" t="str">
        <f t="shared" si="0"/>
        <v>n/a</v>
      </c>
      <c r="L22" s="105" t="s">
        <v>28</v>
      </c>
      <c r="M22" s="107" t="s">
        <v>28</v>
      </c>
      <c r="N22" s="108" t="s">
        <v>28</v>
      </c>
      <c r="O22" s="106" t="s">
        <v>28</v>
      </c>
      <c r="P22" s="106" t="s">
        <v>28</v>
      </c>
      <c r="Q22" s="106" t="s">
        <v>28</v>
      </c>
      <c r="R22" s="106" t="s">
        <v>28</v>
      </c>
      <c r="S22" s="106" t="s">
        <v>28</v>
      </c>
      <c r="T22" s="106" t="s">
        <v>28</v>
      </c>
      <c r="U22" s="106" t="s">
        <v>28</v>
      </c>
      <c r="V22" s="106" t="s">
        <v>28</v>
      </c>
      <c r="W22" s="106" t="s">
        <v>28</v>
      </c>
      <c r="X22" s="106" t="s">
        <v>28</v>
      </c>
      <c r="Y22" s="106" t="s">
        <v>28</v>
      </c>
    </row>
    <row r="23" spans="2:25" ht="18" customHeight="1" x14ac:dyDescent="0.25">
      <c r="B23" s="155"/>
      <c r="D23" s="163" t="s">
        <v>218</v>
      </c>
      <c r="E23" s="163" t="s">
        <v>216</v>
      </c>
      <c r="F23" s="103" t="s">
        <v>28</v>
      </c>
      <c r="G23" s="104" t="s">
        <v>104</v>
      </c>
      <c r="H23" s="102" t="s">
        <v>28</v>
      </c>
      <c r="I23" s="105" t="s">
        <v>28</v>
      </c>
      <c r="J23" s="105" t="s">
        <v>28</v>
      </c>
      <c r="K23" s="106" t="str">
        <f t="shared" si="0"/>
        <v>n/a</v>
      </c>
      <c r="L23" s="105" t="s">
        <v>28</v>
      </c>
      <c r="M23" s="107" t="s">
        <v>28</v>
      </c>
      <c r="N23" s="108" t="s">
        <v>28</v>
      </c>
      <c r="O23" s="106" t="s">
        <v>28</v>
      </c>
      <c r="P23" s="106" t="s">
        <v>28</v>
      </c>
      <c r="Q23" s="106" t="s">
        <v>28</v>
      </c>
      <c r="R23" s="106" t="s">
        <v>28</v>
      </c>
      <c r="S23" s="106" t="s">
        <v>28</v>
      </c>
      <c r="T23" s="106" t="s">
        <v>28</v>
      </c>
      <c r="U23" s="106" t="s">
        <v>28</v>
      </c>
      <c r="V23" s="106" t="s">
        <v>28</v>
      </c>
      <c r="W23" s="106" t="s">
        <v>28</v>
      </c>
      <c r="X23" s="106" t="s">
        <v>28</v>
      </c>
      <c r="Y23" s="106" t="s">
        <v>28</v>
      </c>
    </row>
    <row r="24" spans="2:25" ht="18" customHeight="1" x14ac:dyDescent="0.25">
      <c r="B24" s="155"/>
      <c r="D24" s="164" t="s">
        <v>218</v>
      </c>
      <c r="E24" s="164" t="s">
        <v>216</v>
      </c>
      <c r="F24" s="114" t="s">
        <v>28</v>
      </c>
      <c r="G24" s="115" t="s">
        <v>117</v>
      </c>
      <c r="H24" s="113" t="s">
        <v>28</v>
      </c>
      <c r="I24" s="116" t="s">
        <v>28</v>
      </c>
      <c r="J24" s="116" t="s">
        <v>28</v>
      </c>
      <c r="K24" s="117" t="str">
        <f t="shared" si="0"/>
        <v>n/a</v>
      </c>
      <c r="L24" s="116" t="s">
        <v>28</v>
      </c>
      <c r="M24" s="118" t="s">
        <v>28</v>
      </c>
      <c r="N24" s="119" t="s">
        <v>28</v>
      </c>
      <c r="O24" s="117" t="s">
        <v>28</v>
      </c>
      <c r="P24" s="117" t="s">
        <v>28</v>
      </c>
      <c r="Q24" s="117" t="s">
        <v>28</v>
      </c>
      <c r="R24" s="117" t="s">
        <v>28</v>
      </c>
      <c r="S24" s="117" t="s">
        <v>28</v>
      </c>
      <c r="T24" s="117" t="s">
        <v>28</v>
      </c>
      <c r="U24" s="117" t="s">
        <v>28</v>
      </c>
      <c r="V24" s="117" t="s">
        <v>28</v>
      </c>
      <c r="W24" s="117" t="s">
        <v>28</v>
      </c>
      <c r="X24" s="117" t="s">
        <v>28</v>
      </c>
      <c r="Y24" s="117" t="s">
        <v>28</v>
      </c>
    </row>
    <row r="25" spans="2:25" ht="18" customHeight="1" x14ac:dyDescent="0.25">
      <c r="B25" s="155"/>
      <c r="D25" s="165" t="s">
        <v>218</v>
      </c>
      <c r="E25" s="165" t="s">
        <v>216</v>
      </c>
      <c r="F25" s="121" t="s">
        <v>28</v>
      </c>
      <c r="G25" s="122" t="s">
        <v>222</v>
      </c>
      <c r="H25" s="120" t="s">
        <v>28</v>
      </c>
      <c r="I25" s="123" t="s">
        <v>28</v>
      </c>
      <c r="J25" s="123" t="s">
        <v>28</v>
      </c>
      <c r="K25" s="124" t="str">
        <f t="shared" si="0"/>
        <v>n/a</v>
      </c>
      <c r="L25" s="123" t="s">
        <v>28</v>
      </c>
      <c r="M25" s="125" t="s">
        <v>28</v>
      </c>
      <c r="N25" s="126" t="s">
        <v>28</v>
      </c>
      <c r="O25" s="124" t="s">
        <v>28</v>
      </c>
      <c r="P25" s="124" t="s">
        <v>28</v>
      </c>
      <c r="Q25" s="124" t="s">
        <v>28</v>
      </c>
      <c r="R25" s="124" t="s">
        <v>28</v>
      </c>
      <c r="S25" s="124" t="s">
        <v>28</v>
      </c>
      <c r="T25" s="124" t="s">
        <v>28</v>
      </c>
      <c r="U25" s="124" t="s">
        <v>28</v>
      </c>
      <c r="V25" s="124" t="s">
        <v>28</v>
      </c>
      <c r="W25" s="124" t="s">
        <v>28</v>
      </c>
      <c r="X25" s="124" t="s">
        <v>28</v>
      </c>
      <c r="Y25" s="124" t="s">
        <v>28</v>
      </c>
    </row>
    <row r="26" spans="2:25" ht="18" customHeight="1" x14ac:dyDescent="0.25">
      <c r="B26" s="155"/>
      <c r="D26" s="156" t="s">
        <v>218</v>
      </c>
      <c r="E26" s="157" t="s">
        <v>216</v>
      </c>
      <c r="F26" s="24" t="s">
        <v>123</v>
      </c>
      <c r="G26" s="25" t="s">
        <v>120</v>
      </c>
      <c r="H26" s="23">
        <v>60</v>
      </c>
      <c r="I26" s="26" t="s">
        <v>134</v>
      </c>
      <c r="J26" s="26" t="s">
        <v>34</v>
      </c>
      <c r="K26" s="27">
        <f t="shared" si="0"/>
        <v>1</v>
      </c>
      <c r="L26" s="26" t="s">
        <v>28</v>
      </c>
      <c r="M26" s="72" t="s">
        <v>28</v>
      </c>
      <c r="N26" s="30">
        <v>1</v>
      </c>
      <c r="O26" s="31">
        <v>1</v>
      </c>
      <c r="P26" s="31">
        <v>1</v>
      </c>
      <c r="Q26" s="31">
        <v>1</v>
      </c>
      <c r="R26" s="31">
        <v>1</v>
      </c>
      <c r="S26" s="31">
        <v>1</v>
      </c>
      <c r="T26" s="31">
        <v>1</v>
      </c>
      <c r="U26" s="31">
        <v>1</v>
      </c>
      <c r="V26" s="31">
        <v>1</v>
      </c>
      <c r="W26" s="31">
        <v>1</v>
      </c>
      <c r="X26" s="31">
        <v>1</v>
      </c>
      <c r="Y26" s="31">
        <v>1</v>
      </c>
    </row>
    <row r="27" spans="2:25" ht="18" customHeight="1" x14ac:dyDescent="0.25">
      <c r="B27" s="155"/>
      <c r="D27" s="158" t="s">
        <v>218</v>
      </c>
      <c r="E27" s="159" t="s">
        <v>216</v>
      </c>
      <c r="F27" s="33" t="s">
        <v>123</v>
      </c>
      <c r="G27" s="34" t="s">
        <v>120</v>
      </c>
      <c r="H27" s="32">
        <v>60</v>
      </c>
      <c r="I27" s="35" t="s">
        <v>134</v>
      </c>
      <c r="J27" s="35" t="s">
        <v>35</v>
      </c>
      <c r="K27" s="36">
        <f t="shared" si="0"/>
        <v>0.5</v>
      </c>
      <c r="L27" s="35" t="s">
        <v>55</v>
      </c>
      <c r="M27" s="37">
        <f>ROUND(0.5%*230,1)</f>
        <v>1.2</v>
      </c>
      <c r="N27" s="40">
        <f>N29</f>
        <v>0.5</v>
      </c>
      <c r="O27" s="41">
        <f t="shared" ref="O27:Y27" si="10">O29</f>
        <v>0.5</v>
      </c>
      <c r="P27" s="41">
        <f t="shared" si="10"/>
        <v>0.5</v>
      </c>
      <c r="Q27" s="41">
        <f t="shared" si="10"/>
        <v>0.5</v>
      </c>
      <c r="R27" s="41">
        <f t="shared" si="10"/>
        <v>0.5</v>
      </c>
      <c r="S27" s="41">
        <f t="shared" si="10"/>
        <v>0.5</v>
      </c>
      <c r="T27" s="41">
        <f t="shared" si="10"/>
        <v>0.5</v>
      </c>
      <c r="U27" s="41">
        <f t="shared" si="10"/>
        <v>0.5</v>
      </c>
      <c r="V27" s="41">
        <f t="shared" si="10"/>
        <v>0.5</v>
      </c>
      <c r="W27" s="41">
        <f t="shared" si="10"/>
        <v>0.5</v>
      </c>
      <c r="X27" s="41">
        <f t="shared" si="10"/>
        <v>0.5</v>
      </c>
      <c r="Y27" s="41">
        <f t="shared" si="10"/>
        <v>0.5</v>
      </c>
    </row>
    <row r="28" spans="2:25" ht="18" customHeight="1" x14ac:dyDescent="0.25">
      <c r="B28" s="155"/>
      <c r="D28" s="158" t="s">
        <v>218</v>
      </c>
      <c r="E28" s="159" t="s">
        <v>216</v>
      </c>
      <c r="F28" s="33" t="s">
        <v>123</v>
      </c>
      <c r="G28" s="34" t="s">
        <v>120</v>
      </c>
      <c r="H28" s="32">
        <v>60</v>
      </c>
      <c r="I28" s="35" t="s">
        <v>134</v>
      </c>
      <c r="J28" s="35" t="s">
        <v>35</v>
      </c>
      <c r="K28" s="36">
        <f t="shared" si="0"/>
        <v>1</v>
      </c>
      <c r="L28" s="35" t="s">
        <v>121</v>
      </c>
      <c r="M28" s="37">
        <v>0.3</v>
      </c>
      <c r="N28" s="40">
        <f>N26</f>
        <v>1</v>
      </c>
      <c r="O28" s="41">
        <f t="shared" ref="O28:Y28" si="11">O26</f>
        <v>1</v>
      </c>
      <c r="P28" s="41">
        <f t="shared" si="11"/>
        <v>1</v>
      </c>
      <c r="Q28" s="41">
        <f t="shared" si="11"/>
        <v>1</v>
      </c>
      <c r="R28" s="41">
        <f t="shared" si="11"/>
        <v>1</v>
      </c>
      <c r="S28" s="41">
        <f t="shared" si="11"/>
        <v>1</v>
      </c>
      <c r="T28" s="41">
        <f t="shared" si="11"/>
        <v>1</v>
      </c>
      <c r="U28" s="41">
        <f t="shared" si="11"/>
        <v>1</v>
      </c>
      <c r="V28" s="41">
        <f t="shared" si="11"/>
        <v>1</v>
      </c>
      <c r="W28" s="41">
        <f t="shared" si="11"/>
        <v>1</v>
      </c>
      <c r="X28" s="41">
        <f t="shared" si="11"/>
        <v>1</v>
      </c>
      <c r="Y28" s="41">
        <f t="shared" si="11"/>
        <v>1</v>
      </c>
    </row>
    <row r="29" spans="2:25" ht="18" customHeight="1" x14ac:dyDescent="0.25">
      <c r="B29" s="155"/>
      <c r="D29" s="158" t="s">
        <v>218</v>
      </c>
      <c r="E29" s="159" t="s">
        <v>216</v>
      </c>
      <c r="F29" s="33" t="s">
        <v>123</v>
      </c>
      <c r="G29" s="34" t="s">
        <v>120</v>
      </c>
      <c r="H29" s="32">
        <v>60</v>
      </c>
      <c r="I29" s="35" t="s">
        <v>134</v>
      </c>
      <c r="J29" s="35" t="s">
        <v>35</v>
      </c>
      <c r="K29" s="36">
        <f t="shared" si="0"/>
        <v>0.5</v>
      </c>
      <c r="L29" s="35" t="s">
        <v>125</v>
      </c>
      <c r="M29" s="37">
        <v>0.67500000000000004</v>
      </c>
      <c r="N29" s="40">
        <f>ROUND(50%*N26,4)</f>
        <v>0.5</v>
      </c>
      <c r="O29" s="41">
        <f t="shared" ref="O29:Y29" si="12">ROUND(50%*O26,4)</f>
        <v>0.5</v>
      </c>
      <c r="P29" s="41">
        <f t="shared" si="12"/>
        <v>0.5</v>
      </c>
      <c r="Q29" s="41">
        <f t="shared" si="12"/>
        <v>0.5</v>
      </c>
      <c r="R29" s="41">
        <f t="shared" si="12"/>
        <v>0.5</v>
      </c>
      <c r="S29" s="41">
        <f t="shared" si="12"/>
        <v>0.5</v>
      </c>
      <c r="T29" s="41">
        <f t="shared" si="12"/>
        <v>0.5</v>
      </c>
      <c r="U29" s="41">
        <f t="shared" si="12"/>
        <v>0.5</v>
      </c>
      <c r="V29" s="41">
        <f t="shared" si="12"/>
        <v>0.5</v>
      </c>
      <c r="W29" s="41">
        <f t="shared" si="12"/>
        <v>0.5</v>
      </c>
      <c r="X29" s="41">
        <f t="shared" si="12"/>
        <v>0.5</v>
      </c>
      <c r="Y29" s="41">
        <f t="shared" si="12"/>
        <v>0.5</v>
      </c>
    </row>
    <row r="30" spans="2:25" ht="18" customHeight="1" x14ac:dyDescent="0.25">
      <c r="B30" s="155"/>
      <c r="D30" s="156" t="s">
        <v>218</v>
      </c>
      <c r="E30" s="157" t="s">
        <v>216</v>
      </c>
      <c r="F30" s="24" t="s">
        <v>128</v>
      </c>
      <c r="G30" s="25" t="s">
        <v>120</v>
      </c>
      <c r="H30" s="23">
        <v>80</v>
      </c>
      <c r="I30" s="26" t="s">
        <v>129</v>
      </c>
      <c r="J30" s="26" t="s">
        <v>34</v>
      </c>
      <c r="K30" s="27">
        <f>IFERROR(AVERAGE(N30:Y30),"n/a")</f>
        <v>1</v>
      </c>
      <c r="L30" s="26" t="s">
        <v>28</v>
      </c>
      <c r="M30" s="72" t="s">
        <v>28</v>
      </c>
      <c r="N30" s="30">
        <v>1</v>
      </c>
      <c r="O30" s="31">
        <v>1</v>
      </c>
      <c r="P30" s="31">
        <v>1</v>
      </c>
      <c r="Q30" s="31">
        <v>1</v>
      </c>
      <c r="R30" s="31">
        <v>1</v>
      </c>
      <c r="S30" s="31">
        <v>1</v>
      </c>
      <c r="T30" s="31">
        <v>1</v>
      </c>
      <c r="U30" s="31">
        <v>1</v>
      </c>
      <c r="V30" s="31">
        <v>1</v>
      </c>
      <c r="W30" s="31">
        <v>1</v>
      </c>
      <c r="X30" s="31">
        <v>1</v>
      </c>
      <c r="Y30" s="31">
        <v>1</v>
      </c>
    </row>
    <row r="31" spans="2:25" ht="18" customHeight="1" x14ac:dyDescent="0.25">
      <c r="B31" s="155"/>
      <c r="D31" s="158" t="s">
        <v>218</v>
      </c>
      <c r="E31" s="159" t="s">
        <v>216</v>
      </c>
      <c r="F31" s="33" t="s">
        <v>128</v>
      </c>
      <c r="G31" s="34" t="s">
        <v>120</v>
      </c>
      <c r="H31" s="32">
        <v>80</v>
      </c>
      <c r="I31" s="35" t="s">
        <v>129</v>
      </c>
      <c r="J31" s="35" t="s">
        <v>35</v>
      </c>
      <c r="K31" s="36">
        <f>IFERROR(AVERAGE(N31:Y31),"n/a")</f>
        <v>4.9999999999999992E-3</v>
      </c>
      <c r="L31" s="35" t="s">
        <v>36</v>
      </c>
      <c r="M31" s="37">
        <f>10*(5*6)/10^3</f>
        <v>0.3</v>
      </c>
      <c r="N31" s="160">
        <v>5.0000000000000001E-3</v>
      </c>
      <c r="O31" s="161">
        <v>5.0000000000000001E-3</v>
      </c>
      <c r="P31" s="161">
        <v>5.0000000000000001E-3</v>
      </c>
      <c r="Q31" s="161">
        <v>5.0000000000000001E-3</v>
      </c>
      <c r="R31" s="161">
        <v>5.0000000000000001E-3</v>
      </c>
      <c r="S31" s="161">
        <v>5.0000000000000001E-3</v>
      </c>
      <c r="T31" s="161">
        <v>5.0000000000000001E-3</v>
      </c>
      <c r="U31" s="161">
        <v>5.0000000000000001E-3</v>
      </c>
      <c r="V31" s="161">
        <v>5.0000000000000001E-3</v>
      </c>
      <c r="W31" s="161">
        <v>5.0000000000000001E-3</v>
      </c>
      <c r="X31" s="161">
        <v>5.0000000000000001E-3</v>
      </c>
      <c r="Y31" s="161">
        <v>5.0000000000000001E-3</v>
      </c>
    </row>
    <row r="32" spans="2:25" ht="18" customHeight="1" x14ac:dyDescent="0.25">
      <c r="B32" s="155"/>
      <c r="D32" s="158" t="s">
        <v>218</v>
      </c>
      <c r="E32" s="159" t="s">
        <v>216</v>
      </c>
      <c r="F32" s="33" t="s">
        <v>128</v>
      </c>
      <c r="G32" s="34" t="s">
        <v>120</v>
      </c>
      <c r="H32" s="32">
        <v>80</v>
      </c>
      <c r="I32" s="35" t="s">
        <v>129</v>
      </c>
      <c r="J32" s="35" t="s">
        <v>35</v>
      </c>
      <c r="K32" s="36">
        <f>IFERROR(AVERAGE(N32:Y32),"n/a")</f>
        <v>0.70000000000000007</v>
      </c>
      <c r="L32" s="35" t="s">
        <v>37</v>
      </c>
      <c r="M32" s="37">
        <v>4.5</v>
      </c>
      <c r="N32" s="40">
        <f t="shared" ref="N32:Y32" si="13">N7/N5*N30</f>
        <v>0.4</v>
      </c>
      <c r="O32" s="41">
        <f t="shared" si="13"/>
        <v>0.5</v>
      </c>
      <c r="P32" s="41">
        <f t="shared" si="13"/>
        <v>0.6</v>
      </c>
      <c r="Q32" s="41">
        <f t="shared" si="13"/>
        <v>0.7</v>
      </c>
      <c r="R32" s="41">
        <f t="shared" si="13"/>
        <v>0.8</v>
      </c>
      <c r="S32" s="41">
        <f t="shared" si="13"/>
        <v>0.9</v>
      </c>
      <c r="T32" s="41">
        <f t="shared" si="13"/>
        <v>0.9</v>
      </c>
      <c r="U32" s="41">
        <f t="shared" si="13"/>
        <v>0.9</v>
      </c>
      <c r="V32" s="41">
        <f t="shared" si="13"/>
        <v>0.9</v>
      </c>
      <c r="W32" s="41">
        <f t="shared" si="13"/>
        <v>0.7</v>
      </c>
      <c r="X32" s="41">
        <f t="shared" si="13"/>
        <v>0.6</v>
      </c>
      <c r="Y32" s="41">
        <f t="shared" si="13"/>
        <v>0.5</v>
      </c>
    </row>
    <row r="33" spans="2:25" ht="18" customHeight="1" x14ac:dyDescent="0.25">
      <c r="B33" s="155"/>
      <c r="D33" s="158" t="s">
        <v>218</v>
      </c>
      <c r="E33" s="159" t="s">
        <v>216</v>
      </c>
      <c r="F33" s="33" t="s">
        <v>128</v>
      </c>
      <c r="G33" s="34" t="s">
        <v>120</v>
      </c>
      <c r="H33" s="32">
        <v>80</v>
      </c>
      <c r="I33" s="35" t="s">
        <v>129</v>
      </c>
      <c r="J33" s="35" t="s">
        <v>35</v>
      </c>
      <c r="K33" s="36">
        <f t="shared" ref="K33" si="14">IFERROR(AVERAGE(N33:Y33),"n/a")</f>
        <v>0.29499999999999987</v>
      </c>
      <c r="L33" s="35" t="s">
        <v>38</v>
      </c>
      <c r="M33" s="37">
        <v>4.5</v>
      </c>
      <c r="N33" s="40">
        <f t="shared" ref="N33:Y33" si="15">N30-SUM(N31:N32)</f>
        <v>0.59499999999999997</v>
      </c>
      <c r="O33" s="41">
        <f t="shared" si="15"/>
        <v>0.495</v>
      </c>
      <c r="P33" s="41">
        <f t="shared" si="15"/>
        <v>0.39500000000000002</v>
      </c>
      <c r="Q33" s="41">
        <f t="shared" si="15"/>
        <v>0.29500000000000004</v>
      </c>
      <c r="R33" s="41">
        <f t="shared" si="15"/>
        <v>0.19499999999999995</v>
      </c>
      <c r="S33" s="41">
        <f t="shared" si="15"/>
        <v>9.4999999999999973E-2</v>
      </c>
      <c r="T33" s="41">
        <f t="shared" si="15"/>
        <v>9.4999999999999973E-2</v>
      </c>
      <c r="U33" s="41">
        <f t="shared" si="15"/>
        <v>9.4999999999999973E-2</v>
      </c>
      <c r="V33" s="41">
        <f t="shared" si="15"/>
        <v>9.4999999999999973E-2</v>
      </c>
      <c r="W33" s="41">
        <f t="shared" si="15"/>
        <v>0.29500000000000004</v>
      </c>
      <c r="X33" s="41">
        <f t="shared" si="15"/>
        <v>0.39500000000000002</v>
      </c>
      <c r="Y33" s="41">
        <f t="shared" si="15"/>
        <v>0.495</v>
      </c>
    </row>
    <row r="34" spans="2:25" ht="18" customHeight="1" x14ac:dyDescent="0.25">
      <c r="B34" s="155"/>
      <c r="D34" s="165" t="s">
        <v>218</v>
      </c>
      <c r="E34" s="165" t="s">
        <v>216</v>
      </c>
      <c r="F34" s="121" t="s">
        <v>28</v>
      </c>
      <c r="G34" s="122" t="s">
        <v>223</v>
      </c>
      <c r="H34" s="120" t="s">
        <v>28</v>
      </c>
      <c r="I34" s="123" t="s">
        <v>28</v>
      </c>
      <c r="J34" s="123" t="s">
        <v>28</v>
      </c>
      <c r="K34" s="124" t="str">
        <f t="shared" si="0"/>
        <v>n/a</v>
      </c>
      <c r="L34" s="123" t="s">
        <v>28</v>
      </c>
      <c r="M34" s="125" t="s">
        <v>28</v>
      </c>
      <c r="N34" s="126" t="s">
        <v>28</v>
      </c>
      <c r="O34" s="124" t="s">
        <v>28</v>
      </c>
      <c r="P34" s="124" t="s">
        <v>28</v>
      </c>
      <c r="Q34" s="124" t="s">
        <v>28</v>
      </c>
      <c r="R34" s="124" t="s">
        <v>28</v>
      </c>
      <c r="S34" s="124" t="s">
        <v>28</v>
      </c>
      <c r="T34" s="124" t="s">
        <v>28</v>
      </c>
      <c r="U34" s="124" t="s">
        <v>28</v>
      </c>
      <c r="V34" s="124" t="s">
        <v>28</v>
      </c>
      <c r="W34" s="124" t="s">
        <v>28</v>
      </c>
      <c r="X34" s="124" t="s">
        <v>28</v>
      </c>
      <c r="Y34" s="124" t="s">
        <v>28</v>
      </c>
    </row>
    <row r="35" spans="2:25" ht="18" customHeight="1" x14ac:dyDescent="0.25">
      <c r="B35" s="155"/>
      <c r="D35" s="156" t="s">
        <v>218</v>
      </c>
      <c r="E35" s="157" t="s">
        <v>216</v>
      </c>
      <c r="F35" s="24" t="s">
        <v>138</v>
      </c>
      <c r="G35" s="25" t="s">
        <v>120</v>
      </c>
      <c r="H35" s="23">
        <v>120</v>
      </c>
      <c r="I35" s="26" t="s">
        <v>139</v>
      </c>
      <c r="J35" s="26" t="s">
        <v>34</v>
      </c>
      <c r="K35" s="27">
        <f>IFERROR(AVERAGE(N35:Y35),"n/a")</f>
        <v>0.75</v>
      </c>
      <c r="L35" s="26" t="s">
        <v>28</v>
      </c>
      <c r="M35" s="72" t="s">
        <v>28</v>
      </c>
      <c r="N35" s="47">
        <f>1-N38</f>
        <v>0.75</v>
      </c>
      <c r="O35" s="48">
        <f t="shared" ref="O35:Y35" si="16">1-O38</f>
        <v>0.75</v>
      </c>
      <c r="P35" s="48">
        <f t="shared" si="16"/>
        <v>0.75</v>
      </c>
      <c r="Q35" s="48">
        <f t="shared" si="16"/>
        <v>0.75</v>
      </c>
      <c r="R35" s="48">
        <f t="shared" si="16"/>
        <v>0.75</v>
      </c>
      <c r="S35" s="48">
        <f t="shared" si="16"/>
        <v>0.75</v>
      </c>
      <c r="T35" s="48">
        <f t="shared" si="16"/>
        <v>0.75</v>
      </c>
      <c r="U35" s="48">
        <f t="shared" si="16"/>
        <v>0.75</v>
      </c>
      <c r="V35" s="48">
        <f t="shared" si="16"/>
        <v>0.75</v>
      </c>
      <c r="W35" s="48">
        <f t="shared" si="16"/>
        <v>0.75</v>
      </c>
      <c r="X35" s="48">
        <f t="shared" si="16"/>
        <v>0.75</v>
      </c>
      <c r="Y35" s="48">
        <f t="shared" si="16"/>
        <v>0.75</v>
      </c>
    </row>
    <row r="36" spans="2:25" ht="18" customHeight="1" x14ac:dyDescent="0.25">
      <c r="B36" s="155"/>
      <c r="D36" s="158" t="s">
        <v>218</v>
      </c>
      <c r="E36" s="159" t="s">
        <v>216</v>
      </c>
      <c r="F36" s="33" t="s">
        <v>138</v>
      </c>
      <c r="G36" s="34" t="s">
        <v>120</v>
      </c>
      <c r="H36" s="32">
        <v>120</v>
      </c>
      <c r="I36" s="35" t="s">
        <v>139</v>
      </c>
      <c r="J36" s="35" t="s">
        <v>35</v>
      </c>
      <c r="K36" s="36">
        <f>IFERROR(AVERAGE(N36:Y36),"n/a")</f>
        <v>0.75</v>
      </c>
      <c r="L36" s="91" t="s">
        <v>224</v>
      </c>
      <c r="M36" s="166">
        <v>300</v>
      </c>
      <c r="N36" s="93">
        <f>N35</f>
        <v>0.75</v>
      </c>
      <c r="O36" s="46">
        <f t="shared" ref="O36:Y36" si="17">O35</f>
        <v>0.75</v>
      </c>
      <c r="P36" s="46">
        <f t="shared" si="17"/>
        <v>0.75</v>
      </c>
      <c r="Q36" s="46">
        <f t="shared" si="17"/>
        <v>0.75</v>
      </c>
      <c r="R36" s="46">
        <f t="shared" si="17"/>
        <v>0.75</v>
      </c>
      <c r="S36" s="46">
        <f t="shared" si="17"/>
        <v>0.75</v>
      </c>
      <c r="T36" s="46">
        <f t="shared" si="17"/>
        <v>0.75</v>
      </c>
      <c r="U36" s="46">
        <f t="shared" si="17"/>
        <v>0.75</v>
      </c>
      <c r="V36" s="46">
        <f t="shared" si="17"/>
        <v>0.75</v>
      </c>
      <c r="W36" s="46">
        <f t="shared" si="17"/>
        <v>0.75</v>
      </c>
      <c r="X36" s="46">
        <f t="shared" si="17"/>
        <v>0.75</v>
      </c>
      <c r="Y36" s="46">
        <f t="shared" si="17"/>
        <v>0.75</v>
      </c>
    </row>
    <row r="37" spans="2:25" ht="18" customHeight="1" x14ac:dyDescent="0.25">
      <c r="B37" s="155"/>
      <c r="D37" s="158" t="s">
        <v>218</v>
      </c>
      <c r="E37" s="159" t="s">
        <v>216</v>
      </c>
      <c r="F37" s="33" t="s">
        <v>138</v>
      </c>
      <c r="G37" s="34" t="s">
        <v>120</v>
      </c>
      <c r="H37" s="32">
        <v>120</v>
      </c>
      <c r="I37" s="35" t="s">
        <v>139</v>
      </c>
      <c r="J37" s="35" t="s">
        <v>35</v>
      </c>
      <c r="K37" s="36">
        <f t="shared" ref="K37" si="18">IFERROR(AVERAGE(N37:Y37),"n/a")</f>
        <v>0</v>
      </c>
      <c r="L37" s="35" t="s">
        <v>225</v>
      </c>
      <c r="M37" s="167">
        <v>429</v>
      </c>
      <c r="N37" s="130">
        <v>0</v>
      </c>
      <c r="O37" s="131">
        <v>0</v>
      </c>
      <c r="P37" s="131">
        <v>0</v>
      </c>
      <c r="Q37" s="131">
        <v>0</v>
      </c>
      <c r="R37" s="131">
        <v>0</v>
      </c>
      <c r="S37" s="131">
        <v>0</v>
      </c>
      <c r="T37" s="131">
        <v>0</v>
      </c>
      <c r="U37" s="131">
        <v>0</v>
      </c>
      <c r="V37" s="131">
        <v>0</v>
      </c>
      <c r="W37" s="131">
        <v>0</v>
      </c>
      <c r="X37" s="131">
        <v>0</v>
      </c>
      <c r="Y37" s="131">
        <v>0</v>
      </c>
    </row>
    <row r="38" spans="2:25" ht="18" customHeight="1" x14ac:dyDescent="0.25">
      <c r="B38" s="155"/>
      <c r="D38" s="156" t="s">
        <v>218</v>
      </c>
      <c r="E38" s="157" t="s">
        <v>216</v>
      </c>
      <c r="F38" s="24" t="s">
        <v>138</v>
      </c>
      <c r="G38" s="25" t="s">
        <v>120</v>
      </c>
      <c r="H38" s="23">
        <v>120</v>
      </c>
      <c r="I38" s="26" t="s">
        <v>226</v>
      </c>
      <c r="J38" s="26" t="s">
        <v>34</v>
      </c>
      <c r="K38" s="27">
        <f>IFERROR(AVERAGE(N38:Y38),"n/a")</f>
        <v>0.25</v>
      </c>
      <c r="L38" s="26" t="s">
        <v>28</v>
      </c>
      <c r="M38" s="72" t="s">
        <v>28</v>
      </c>
      <c r="N38" s="30">
        <v>0.25</v>
      </c>
      <c r="O38" s="31">
        <v>0.25</v>
      </c>
      <c r="P38" s="31">
        <v>0.25</v>
      </c>
      <c r="Q38" s="31">
        <v>0.25</v>
      </c>
      <c r="R38" s="31">
        <v>0.25</v>
      </c>
      <c r="S38" s="31">
        <v>0.25</v>
      </c>
      <c r="T38" s="31">
        <v>0.25</v>
      </c>
      <c r="U38" s="31">
        <v>0.25</v>
      </c>
      <c r="V38" s="31">
        <v>0.25</v>
      </c>
      <c r="W38" s="31">
        <v>0.25</v>
      </c>
      <c r="X38" s="31">
        <v>0.25</v>
      </c>
      <c r="Y38" s="31">
        <v>0.25</v>
      </c>
    </row>
    <row r="39" spans="2:25" ht="18" customHeight="1" x14ac:dyDescent="0.25">
      <c r="B39" s="155"/>
      <c r="D39" s="158" t="s">
        <v>218</v>
      </c>
      <c r="E39" s="159" t="s">
        <v>216</v>
      </c>
      <c r="F39" s="33" t="s">
        <v>138</v>
      </c>
      <c r="G39" s="34" t="s">
        <v>120</v>
      </c>
      <c r="H39" s="32">
        <v>120</v>
      </c>
      <c r="I39" s="35" t="s">
        <v>139</v>
      </c>
      <c r="J39" s="35" t="s">
        <v>35</v>
      </c>
      <c r="K39" s="36">
        <f t="shared" ref="K39" si="19">IFERROR(AVERAGE(N39:Y39),"n/a")</f>
        <v>0.25</v>
      </c>
      <c r="L39" s="91" t="s">
        <v>224</v>
      </c>
      <c r="M39" s="166">
        <v>300</v>
      </c>
      <c r="N39" s="93">
        <f>N38</f>
        <v>0.25</v>
      </c>
      <c r="O39" s="46">
        <f t="shared" ref="O39:Y39" si="20">O38</f>
        <v>0.25</v>
      </c>
      <c r="P39" s="46">
        <f t="shared" si="20"/>
        <v>0.25</v>
      </c>
      <c r="Q39" s="46">
        <f t="shared" si="20"/>
        <v>0.25</v>
      </c>
      <c r="R39" s="46">
        <f t="shared" si="20"/>
        <v>0.25</v>
      </c>
      <c r="S39" s="46">
        <f t="shared" si="20"/>
        <v>0.25</v>
      </c>
      <c r="T39" s="46">
        <f t="shared" si="20"/>
        <v>0.25</v>
      </c>
      <c r="U39" s="46">
        <f t="shared" si="20"/>
        <v>0.25</v>
      </c>
      <c r="V39" s="46">
        <f t="shared" si="20"/>
        <v>0.25</v>
      </c>
      <c r="W39" s="46">
        <f t="shared" si="20"/>
        <v>0.25</v>
      </c>
      <c r="X39" s="46">
        <f t="shared" si="20"/>
        <v>0.25</v>
      </c>
      <c r="Y39" s="46">
        <f t="shared" si="20"/>
        <v>0.25</v>
      </c>
    </row>
    <row r="40" spans="2:25" ht="18" customHeight="1" x14ac:dyDescent="0.25">
      <c r="B40" s="155"/>
      <c r="D40" s="158" t="s">
        <v>218</v>
      </c>
      <c r="E40" s="159" t="s">
        <v>216</v>
      </c>
      <c r="F40" s="33" t="s">
        <v>138</v>
      </c>
      <c r="G40" s="34" t="s">
        <v>120</v>
      </c>
      <c r="H40" s="32">
        <v>120</v>
      </c>
      <c r="I40" s="35" t="s">
        <v>226</v>
      </c>
      <c r="J40" s="35" t="s">
        <v>35</v>
      </c>
      <c r="K40" s="36">
        <f>IFERROR(AVERAGE(N40:Y40),"n/a")</f>
        <v>0</v>
      </c>
      <c r="L40" s="35" t="s">
        <v>225</v>
      </c>
      <c r="M40" s="167">
        <v>429</v>
      </c>
      <c r="N40" s="130">
        <v>0</v>
      </c>
      <c r="O40" s="131">
        <v>0</v>
      </c>
      <c r="P40" s="131">
        <v>0</v>
      </c>
      <c r="Q40" s="131">
        <v>0</v>
      </c>
      <c r="R40" s="131">
        <v>0</v>
      </c>
      <c r="S40" s="131">
        <v>0</v>
      </c>
      <c r="T40" s="131">
        <v>0</v>
      </c>
      <c r="U40" s="131">
        <v>0</v>
      </c>
      <c r="V40" s="131">
        <v>0</v>
      </c>
      <c r="W40" s="131">
        <v>0</v>
      </c>
      <c r="X40" s="131">
        <v>0</v>
      </c>
      <c r="Y40" s="131">
        <v>0</v>
      </c>
    </row>
    <row r="41" spans="2:25" ht="18" customHeight="1" x14ac:dyDescent="0.25">
      <c r="B41" s="155"/>
      <c r="D41" s="156" t="s">
        <v>218</v>
      </c>
      <c r="E41" s="157" t="s">
        <v>216</v>
      </c>
      <c r="F41" s="24" t="s">
        <v>126</v>
      </c>
      <c r="G41" s="25" t="s">
        <v>120</v>
      </c>
      <c r="H41" s="23">
        <v>140</v>
      </c>
      <c r="I41" s="26" t="s">
        <v>227</v>
      </c>
      <c r="J41" s="26" t="s">
        <v>34</v>
      </c>
      <c r="K41" s="27">
        <f>IFERROR(AVERAGE(N41:Y41),"n/a")</f>
        <v>1</v>
      </c>
      <c r="L41" s="26" t="s">
        <v>28</v>
      </c>
      <c r="M41" s="72" t="s">
        <v>28</v>
      </c>
      <c r="N41" s="30">
        <v>1</v>
      </c>
      <c r="O41" s="31">
        <v>1</v>
      </c>
      <c r="P41" s="31">
        <v>1</v>
      </c>
      <c r="Q41" s="31">
        <v>1</v>
      </c>
      <c r="R41" s="31">
        <v>1</v>
      </c>
      <c r="S41" s="31">
        <v>1</v>
      </c>
      <c r="T41" s="31">
        <v>1</v>
      </c>
      <c r="U41" s="31">
        <v>1</v>
      </c>
      <c r="V41" s="31">
        <v>1</v>
      </c>
      <c r="W41" s="31">
        <v>1</v>
      </c>
      <c r="X41" s="31">
        <v>1</v>
      </c>
      <c r="Y41" s="31">
        <v>1</v>
      </c>
    </row>
    <row r="42" spans="2:25" ht="18" customHeight="1" x14ac:dyDescent="0.25">
      <c r="B42" s="155"/>
      <c r="D42" s="156" t="s">
        <v>218</v>
      </c>
      <c r="E42" s="157" t="s">
        <v>216</v>
      </c>
      <c r="F42" s="24" t="s">
        <v>133</v>
      </c>
      <c r="G42" s="25" t="s">
        <v>120</v>
      </c>
      <c r="H42" s="23">
        <v>160</v>
      </c>
      <c r="I42" s="26" t="s">
        <v>134</v>
      </c>
      <c r="J42" s="26" t="s">
        <v>34</v>
      </c>
      <c r="K42" s="27">
        <f t="shared" si="0"/>
        <v>1</v>
      </c>
      <c r="L42" s="26" t="s">
        <v>28</v>
      </c>
      <c r="M42" s="72" t="s">
        <v>28</v>
      </c>
      <c r="N42" s="30">
        <v>1</v>
      </c>
      <c r="O42" s="31">
        <v>1</v>
      </c>
      <c r="P42" s="31">
        <v>1</v>
      </c>
      <c r="Q42" s="31">
        <v>1</v>
      </c>
      <c r="R42" s="31">
        <v>1</v>
      </c>
      <c r="S42" s="31">
        <v>1</v>
      </c>
      <c r="T42" s="31">
        <v>1</v>
      </c>
      <c r="U42" s="31">
        <v>1</v>
      </c>
      <c r="V42" s="31">
        <v>1</v>
      </c>
      <c r="W42" s="31">
        <v>1</v>
      </c>
      <c r="X42" s="31">
        <v>1</v>
      </c>
      <c r="Y42" s="31">
        <v>1</v>
      </c>
    </row>
    <row r="43" spans="2:25" ht="18" customHeight="1" x14ac:dyDescent="0.25">
      <c r="B43" s="155"/>
      <c r="D43" s="158" t="s">
        <v>218</v>
      </c>
      <c r="E43" s="159" t="s">
        <v>216</v>
      </c>
      <c r="F43" s="33" t="s">
        <v>133</v>
      </c>
      <c r="G43" s="34" t="s">
        <v>120</v>
      </c>
      <c r="H43" s="32">
        <v>160</v>
      </c>
      <c r="I43" s="35" t="s">
        <v>134</v>
      </c>
      <c r="J43" s="35" t="s">
        <v>35</v>
      </c>
      <c r="K43" s="36">
        <f t="shared" si="0"/>
        <v>1</v>
      </c>
      <c r="L43" s="35" t="s">
        <v>54</v>
      </c>
      <c r="M43" s="37">
        <v>2.5</v>
      </c>
      <c r="N43" s="40">
        <f>N42</f>
        <v>1</v>
      </c>
      <c r="O43" s="41">
        <f t="shared" ref="O43:Y43" si="21">O42</f>
        <v>1</v>
      </c>
      <c r="P43" s="41">
        <f t="shared" si="21"/>
        <v>1</v>
      </c>
      <c r="Q43" s="41">
        <f t="shared" si="21"/>
        <v>1</v>
      </c>
      <c r="R43" s="41">
        <f t="shared" si="21"/>
        <v>1</v>
      </c>
      <c r="S43" s="41">
        <f t="shared" si="21"/>
        <v>1</v>
      </c>
      <c r="T43" s="41">
        <f t="shared" si="21"/>
        <v>1</v>
      </c>
      <c r="U43" s="41">
        <f t="shared" si="21"/>
        <v>1</v>
      </c>
      <c r="V43" s="41">
        <f t="shared" si="21"/>
        <v>1</v>
      </c>
      <c r="W43" s="41">
        <f t="shared" si="21"/>
        <v>1</v>
      </c>
      <c r="X43" s="41">
        <f t="shared" si="21"/>
        <v>1</v>
      </c>
      <c r="Y43" s="41">
        <f t="shared" si="21"/>
        <v>1</v>
      </c>
    </row>
    <row r="44" spans="2:25" ht="18" customHeight="1" x14ac:dyDescent="0.25">
      <c r="B44" s="155"/>
      <c r="D44" s="158" t="s">
        <v>218</v>
      </c>
      <c r="E44" s="159" t="s">
        <v>216</v>
      </c>
      <c r="F44" s="33" t="s">
        <v>133</v>
      </c>
      <c r="G44" s="34" t="s">
        <v>120</v>
      </c>
      <c r="H44" s="32">
        <v>160</v>
      </c>
      <c r="I44" s="35" t="s">
        <v>134</v>
      </c>
      <c r="J44" s="35" t="s">
        <v>35</v>
      </c>
      <c r="K44" s="36">
        <f t="shared" si="0"/>
        <v>0.70000000000000007</v>
      </c>
      <c r="L44" s="35" t="s">
        <v>135</v>
      </c>
      <c r="M44" s="37">
        <v>0.9</v>
      </c>
      <c r="N44" s="87">
        <f>N42-N45</f>
        <v>0.4</v>
      </c>
      <c r="O44" s="88">
        <f t="shared" ref="O44:Y44" si="22">O42-O45</f>
        <v>0.5</v>
      </c>
      <c r="P44" s="88">
        <f t="shared" si="22"/>
        <v>0.6</v>
      </c>
      <c r="Q44" s="88">
        <f t="shared" si="22"/>
        <v>0.7</v>
      </c>
      <c r="R44" s="88">
        <f t="shared" si="22"/>
        <v>0.8</v>
      </c>
      <c r="S44" s="88">
        <f t="shared" si="22"/>
        <v>0.9</v>
      </c>
      <c r="T44" s="88">
        <f t="shared" si="22"/>
        <v>0.9</v>
      </c>
      <c r="U44" s="88">
        <f t="shared" si="22"/>
        <v>0.9</v>
      </c>
      <c r="V44" s="88">
        <f t="shared" si="22"/>
        <v>0.9</v>
      </c>
      <c r="W44" s="88">
        <f t="shared" si="22"/>
        <v>0.7</v>
      </c>
      <c r="X44" s="88">
        <f t="shared" si="22"/>
        <v>0.6</v>
      </c>
      <c r="Y44" s="88">
        <f t="shared" si="22"/>
        <v>0.5</v>
      </c>
    </row>
    <row r="45" spans="2:25" ht="18" customHeight="1" x14ac:dyDescent="0.25">
      <c r="B45" s="155"/>
      <c r="D45" s="158" t="s">
        <v>218</v>
      </c>
      <c r="E45" s="159" t="s">
        <v>216</v>
      </c>
      <c r="F45" s="33" t="s">
        <v>133</v>
      </c>
      <c r="G45" s="34" t="s">
        <v>120</v>
      </c>
      <c r="H45" s="32">
        <v>160</v>
      </c>
      <c r="I45" s="35" t="s">
        <v>134</v>
      </c>
      <c r="J45" s="35" t="s">
        <v>35</v>
      </c>
      <c r="K45" s="36">
        <f t="shared" si="0"/>
        <v>0.3</v>
      </c>
      <c r="L45" s="35" t="s">
        <v>136</v>
      </c>
      <c r="M45" s="37">
        <v>0.11</v>
      </c>
      <c r="N45" s="87">
        <f t="shared" ref="N45:Y45" si="23">ROUND(N8/N5*N42,2)</f>
        <v>0.6</v>
      </c>
      <c r="O45" s="88">
        <f t="shared" si="23"/>
        <v>0.5</v>
      </c>
      <c r="P45" s="88">
        <f t="shared" si="23"/>
        <v>0.4</v>
      </c>
      <c r="Q45" s="88">
        <f t="shared" si="23"/>
        <v>0.3</v>
      </c>
      <c r="R45" s="88">
        <f t="shared" si="23"/>
        <v>0.2</v>
      </c>
      <c r="S45" s="88">
        <f t="shared" si="23"/>
        <v>0.1</v>
      </c>
      <c r="T45" s="88">
        <f t="shared" si="23"/>
        <v>0.1</v>
      </c>
      <c r="U45" s="88">
        <f t="shared" si="23"/>
        <v>0.1</v>
      </c>
      <c r="V45" s="88">
        <f t="shared" si="23"/>
        <v>0.1</v>
      </c>
      <c r="W45" s="88">
        <f t="shared" si="23"/>
        <v>0.3</v>
      </c>
      <c r="X45" s="88">
        <f t="shared" si="23"/>
        <v>0.4</v>
      </c>
      <c r="Y45" s="88">
        <f t="shared" si="23"/>
        <v>0.5</v>
      </c>
    </row>
    <row r="46" spans="2:25" ht="18" customHeight="1" x14ac:dyDescent="0.25">
      <c r="B46" s="155"/>
      <c r="D46" s="156" t="s">
        <v>218</v>
      </c>
      <c r="E46" s="157" t="s">
        <v>216</v>
      </c>
      <c r="F46" s="24" t="s">
        <v>133</v>
      </c>
      <c r="G46" s="25" t="s">
        <v>120</v>
      </c>
      <c r="H46" s="23">
        <v>160</v>
      </c>
      <c r="I46" s="26" t="s">
        <v>131</v>
      </c>
      <c r="J46" s="26" t="s">
        <v>34</v>
      </c>
      <c r="K46" s="27">
        <f t="shared" si="0"/>
        <v>0.29999999999999993</v>
      </c>
      <c r="L46" s="26" t="s">
        <v>28</v>
      </c>
      <c r="M46" s="72" t="s">
        <v>28</v>
      </c>
      <c r="N46" s="30">
        <v>0.3</v>
      </c>
      <c r="O46" s="31">
        <v>0.3</v>
      </c>
      <c r="P46" s="31">
        <v>0.3</v>
      </c>
      <c r="Q46" s="31">
        <v>0.3</v>
      </c>
      <c r="R46" s="31">
        <v>0.3</v>
      </c>
      <c r="S46" s="31">
        <v>0.3</v>
      </c>
      <c r="T46" s="31">
        <v>0.3</v>
      </c>
      <c r="U46" s="31">
        <v>0.3</v>
      </c>
      <c r="V46" s="31">
        <v>0.3</v>
      </c>
      <c r="W46" s="31">
        <v>0.3</v>
      </c>
      <c r="X46" s="31">
        <v>0.3</v>
      </c>
      <c r="Y46" s="31">
        <v>0.3</v>
      </c>
    </row>
    <row r="47" spans="2:25" ht="18" customHeight="1" x14ac:dyDescent="0.25">
      <c r="B47" s="155"/>
      <c r="D47" s="158" t="s">
        <v>218</v>
      </c>
      <c r="E47" s="159" t="s">
        <v>216</v>
      </c>
      <c r="F47" s="33" t="s">
        <v>133</v>
      </c>
      <c r="G47" s="34" t="s">
        <v>120</v>
      </c>
      <c r="H47" s="32">
        <v>160</v>
      </c>
      <c r="I47" s="35" t="s">
        <v>131</v>
      </c>
      <c r="J47" s="35" t="s">
        <v>35</v>
      </c>
      <c r="K47" s="36">
        <f t="shared" si="0"/>
        <v>0.29999999999999993</v>
      </c>
      <c r="L47" s="35" t="s">
        <v>50</v>
      </c>
      <c r="M47" s="37">
        <v>2</v>
      </c>
      <c r="N47" s="40">
        <f>N46</f>
        <v>0.3</v>
      </c>
      <c r="O47" s="41">
        <f t="shared" ref="O47:Y47" si="24">O46</f>
        <v>0.3</v>
      </c>
      <c r="P47" s="41">
        <f t="shared" si="24"/>
        <v>0.3</v>
      </c>
      <c r="Q47" s="41">
        <f t="shared" si="24"/>
        <v>0.3</v>
      </c>
      <c r="R47" s="41">
        <f t="shared" si="24"/>
        <v>0.3</v>
      </c>
      <c r="S47" s="41">
        <f t="shared" si="24"/>
        <v>0.3</v>
      </c>
      <c r="T47" s="41">
        <f t="shared" si="24"/>
        <v>0.3</v>
      </c>
      <c r="U47" s="41">
        <f t="shared" si="24"/>
        <v>0.3</v>
      </c>
      <c r="V47" s="41">
        <f t="shared" si="24"/>
        <v>0.3</v>
      </c>
      <c r="W47" s="41">
        <f t="shared" si="24"/>
        <v>0.3</v>
      </c>
      <c r="X47" s="41">
        <f t="shared" si="24"/>
        <v>0.3</v>
      </c>
      <c r="Y47" s="41">
        <f t="shared" si="24"/>
        <v>0.3</v>
      </c>
    </row>
    <row r="48" spans="2:25" ht="18" customHeight="1" x14ac:dyDescent="0.25">
      <c r="B48" s="155"/>
      <c r="D48" s="156" t="s">
        <v>218</v>
      </c>
      <c r="E48" s="157" t="s">
        <v>216</v>
      </c>
      <c r="F48" s="24" t="s">
        <v>146</v>
      </c>
      <c r="G48" s="25" t="s">
        <v>120</v>
      </c>
      <c r="H48" s="23">
        <v>160</v>
      </c>
      <c r="I48" s="26" t="s">
        <v>147</v>
      </c>
      <c r="J48" s="26" t="s">
        <v>34</v>
      </c>
      <c r="K48" s="27">
        <f t="shared" si="0"/>
        <v>0.5</v>
      </c>
      <c r="L48" s="26" t="s">
        <v>28</v>
      </c>
      <c r="M48" s="72" t="s">
        <v>28</v>
      </c>
      <c r="N48" s="30">
        <v>0.5</v>
      </c>
      <c r="O48" s="31">
        <v>0.5</v>
      </c>
      <c r="P48" s="31">
        <v>0.5</v>
      </c>
      <c r="Q48" s="31">
        <v>0.5</v>
      </c>
      <c r="R48" s="31">
        <v>0.5</v>
      </c>
      <c r="S48" s="31">
        <v>0.5</v>
      </c>
      <c r="T48" s="31">
        <v>0.5</v>
      </c>
      <c r="U48" s="31">
        <v>0.5</v>
      </c>
      <c r="V48" s="31">
        <v>0.5</v>
      </c>
      <c r="W48" s="31">
        <v>0.5</v>
      </c>
      <c r="X48" s="31">
        <v>0.5</v>
      </c>
      <c r="Y48" s="31">
        <v>0.5</v>
      </c>
    </row>
    <row r="49" spans="1:25" ht="18" customHeight="1" x14ac:dyDescent="0.25">
      <c r="B49" s="155"/>
      <c r="D49" s="165" t="s">
        <v>218</v>
      </c>
      <c r="E49" s="165" t="s">
        <v>216</v>
      </c>
      <c r="F49" s="121" t="s">
        <v>28</v>
      </c>
      <c r="G49" s="122" t="s">
        <v>148</v>
      </c>
      <c r="H49" s="120" t="s">
        <v>28</v>
      </c>
      <c r="I49" s="123" t="s">
        <v>28</v>
      </c>
      <c r="J49" s="123" t="s">
        <v>28</v>
      </c>
      <c r="K49" s="124" t="str">
        <f t="shared" si="0"/>
        <v>n/a</v>
      </c>
      <c r="L49" s="123" t="s">
        <v>28</v>
      </c>
      <c r="M49" s="125" t="s">
        <v>28</v>
      </c>
      <c r="N49" s="126" t="s">
        <v>28</v>
      </c>
      <c r="O49" s="124" t="s">
        <v>28</v>
      </c>
      <c r="P49" s="124" t="s">
        <v>28</v>
      </c>
      <c r="Q49" s="124" t="s">
        <v>28</v>
      </c>
      <c r="R49" s="124" t="s">
        <v>28</v>
      </c>
      <c r="S49" s="124" t="s">
        <v>28</v>
      </c>
      <c r="T49" s="124" t="s">
        <v>28</v>
      </c>
      <c r="U49" s="124" t="s">
        <v>28</v>
      </c>
      <c r="V49" s="124" t="s">
        <v>28</v>
      </c>
      <c r="W49" s="124" t="s">
        <v>28</v>
      </c>
      <c r="X49" s="124" t="s">
        <v>28</v>
      </c>
      <c r="Y49" s="124" t="s">
        <v>28</v>
      </c>
    </row>
    <row r="50" spans="1:25" ht="18" customHeight="1" x14ac:dyDescent="0.25">
      <c r="B50" s="155"/>
      <c r="D50" s="156" t="s">
        <v>218</v>
      </c>
      <c r="E50" s="157" t="s">
        <v>216</v>
      </c>
      <c r="F50" s="24" t="s">
        <v>149</v>
      </c>
      <c r="G50" s="25" t="s">
        <v>120</v>
      </c>
      <c r="H50" s="23">
        <v>180</v>
      </c>
      <c r="I50" s="26" t="s">
        <v>129</v>
      </c>
      <c r="J50" s="26" t="s">
        <v>34</v>
      </c>
      <c r="K50" s="27">
        <f t="shared" si="0"/>
        <v>0.78333333333333333</v>
      </c>
      <c r="L50" s="26" t="s">
        <v>28</v>
      </c>
      <c r="M50" s="72" t="s">
        <v>28</v>
      </c>
      <c r="N50" s="30">
        <v>0.35</v>
      </c>
      <c r="O50" s="31">
        <v>0.35</v>
      </c>
      <c r="P50" s="31">
        <v>0.35</v>
      </c>
      <c r="Q50" s="31">
        <v>0.35</v>
      </c>
      <c r="R50" s="31">
        <v>1</v>
      </c>
      <c r="S50" s="31">
        <v>1</v>
      </c>
      <c r="T50" s="31">
        <v>1</v>
      </c>
      <c r="U50" s="31">
        <v>1</v>
      </c>
      <c r="V50" s="31">
        <v>1</v>
      </c>
      <c r="W50" s="31">
        <v>1</v>
      </c>
      <c r="X50" s="31">
        <v>1</v>
      </c>
      <c r="Y50" s="31">
        <v>1</v>
      </c>
    </row>
    <row r="51" spans="1:25" ht="18" customHeight="1" x14ac:dyDescent="0.25">
      <c r="B51" s="155"/>
      <c r="D51" s="158" t="s">
        <v>218</v>
      </c>
      <c r="E51" s="159" t="s">
        <v>216</v>
      </c>
      <c r="F51" s="33" t="s">
        <v>149</v>
      </c>
      <c r="G51" s="34" t="s">
        <v>120</v>
      </c>
      <c r="H51" s="32">
        <v>180</v>
      </c>
      <c r="I51" s="35" t="s">
        <v>129</v>
      </c>
      <c r="J51" s="35" t="s">
        <v>35</v>
      </c>
      <c r="K51" s="36">
        <f t="shared" si="0"/>
        <v>4.9999999999999992E-3</v>
      </c>
      <c r="L51" s="35" t="s">
        <v>36</v>
      </c>
      <c r="M51" s="37">
        <f>10*(5*6)/10^3</f>
        <v>0.3</v>
      </c>
      <c r="N51" s="160">
        <v>5.0000000000000001E-3</v>
      </c>
      <c r="O51" s="161">
        <v>5.0000000000000001E-3</v>
      </c>
      <c r="P51" s="161">
        <v>5.0000000000000001E-3</v>
      </c>
      <c r="Q51" s="161">
        <v>5.0000000000000001E-3</v>
      </c>
      <c r="R51" s="161">
        <v>5.0000000000000001E-3</v>
      </c>
      <c r="S51" s="161">
        <v>5.0000000000000001E-3</v>
      </c>
      <c r="T51" s="161">
        <v>5.0000000000000001E-3</v>
      </c>
      <c r="U51" s="161">
        <v>5.0000000000000001E-3</v>
      </c>
      <c r="V51" s="161">
        <v>5.0000000000000001E-3</v>
      </c>
      <c r="W51" s="161">
        <v>5.0000000000000001E-3</v>
      </c>
      <c r="X51" s="161">
        <v>5.0000000000000001E-3</v>
      </c>
      <c r="Y51" s="161">
        <v>5.0000000000000001E-3</v>
      </c>
    </row>
    <row r="52" spans="1:25" ht="18" customHeight="1" x14ac:dyDescent="0.25">
      <c r="B52" s="155"/>
      <c r="D52" s="158" t="s">
        <v>218</v>
      </c>
      <c r="E52" s="159" t="s">
        <v>216</v>
      </c>
      <c r="F52" s="33" t="s">
        <v>149</v>
      </c>
      <c r="G52" s="34" t="s">
        <v>120</v>
      </c>
      <c r="H52" s="32">
        <v>180</v>
      </c>
      <c r="I52" s="35" t="s">
        <v>129</v>
      </c>
      <c r="J52" s="35" t="s">
        <v>35</v>
      </c>
      <c r="K52" s="36">
        <f t="shared" si="0"/>
        <v>0.58083333333333331</v>
      </c>
      <c r="L52" s="35" t="s">
        <v>37</v>
      </c>
      <c r="M52" s="37">
        <v>4.5</v>
      </c>
      <c r="N52" s="40">
        <f t="shared" ref="N52:Y52" si="25">N7/N5*N50</f>
        <v>0.13999999999999999</v>
      </c>
      <c r="O52" s="41">
        <f t="shared" si="25"/>
        <v>0.17499999999999999</v>
      </c>
      <c r="P52" s="41">
        <f t="shared" si="25"/>
        <v>0.21</v>
      </c>
      <c r="Q52" s="41">
        <f t="shared" si="25"/>
        <v>0.24499999999999997</v>
      </c>
      <c r="R52" s="41">
        <f t="shared" si="25"/>
        <v>0.8</v>
      </c>
      <c r="S52" s="41">
        <f t="shared" si="25"/>
        <v>0.9</v>
      </c>
      <c r="T52" s="41">
        <f t="shared" si="25"/>
        <v>0.9</v>
      </c>
      <c r="U52" s="41">
        <f t="shared" si="25"/>
        <v>0.9</v>
      </c>
      <c r="V52" s="41">
        <f t="shared" si="25"/>
        <v>0.9</v>
      </c>
      <c r="W52" s="41">
        <f t="shared" si="25"/>
        <v>0.7</v>
      </c>
      <c r="X52" s="41">
        <f t="shared" si="25"/>
        <v>0.6</v>
      </c>
      <c r="Y52" s="41">
        <f t="shared" si="25"/>
        <v>0.5</v>
      </c>
    </row>
    <row r="53" spans="1:25" ht="18" customHeight="1" x14ac:dyDescent="0.25">
      <c r="B53" s="155"/>
      <c r="D53" s="158" t="s">
        <v>218</v>
      </c>
      <c r="E53" s="159" t="s">
        <v>216</v>
      </c>
      <c r="F53" s="33" t="s">
        <v>149</v>
      </c>
      <c r="G53" s="34" t="s">
        <v>120</v>
      </c>
      <c r="H53" s="32">
        <v>180</v>
      </c>
      <c r="I53" s="35" t="s">
        <v>129</v>
      </c>
      <c r="J53" s="35" t="s">
        <v>35</v>
      </c>
      <c r="K53" s="36">
        <f t="shared" si="0"/>
        <v>0.19750000000000001</v>
      </c>
      <c r="L53" s="35" t="s">
        <v>38</v>
      </c>
      <c r="M53" s="37">
        <v>4.5</v>
      </c>
      <c r="N53" s="40">
        <f>N50-SUM(N51:N52)</f>
        <v>0.20499999999999999</v>
      </c>
      <c r="O53" s="41">
        <f t="shared" ref="O53" si="26">O50-SUM(O51:O52)</f>
        <v>0.16999999999999998</v>
      </c>
      <c r="P53" s="41">
        <f t="shared" ref="P53:Y53" si="27">P50-SUM(P51:P52)</f>
        <v>0.13499999999999998</v>
      </c>
      <c r="Q53" s="41">
        <f t="shared" si="27"/>
        <v>0.1</v>
      </c>
      <c r="R53" s="41">
        <f t="shared" si="27"/>
        <v>0.19499999999999995</v>
      </c>
      <c r="S53" s="41">
        <f t="shared" si="27"/>
        <v>9.4999999999999973E-2</v>
      </c>
      <c r="T53" s="41">
        <f t="shared" si="27"/>
        <v>9.4999999999999973E-2</v>
      </c>
      <c r="U53" s="41">
        <f t="shared" si="27"/>
        <v>9.4999999999999973E-2</v>
      </c>
      <c r="V53" s="41">
        <f t="shared" si="27"/>
        <v>9.4999999999999973E-2</v>
      </c>
      <c r="W53" s="41">
        <f t="shared" si="27"/>
        <v>0.29500000000000004</v>
      </c>
      <c r="X53" s="41">
        <f t="shared" si="27"/>
        <v>0.39500000000000002</v>
      </c>
      <c r="Y53" s="41">
        <f t="shared" si="27"/>
        <v>0.495</v>
      </c>
    </row>
    <row r="54" spans="1:25" ht="18" customHeight="1" x14ac:dyDescent="0.25">
      <c r="B54" s="155"/>
      <c r="D54" s="156" t="s">
        <v>218</v>
      </c>
      <c r="E54" s="157" t="s">
        <v>216</v>
      </c>
      <c r="F54" s="24" t="s">
        <v>150</v>
      </c>
      <c r="G54" s="25" t="s">
        <v>120</v>
      </c>
      <c r="H54" s="23">
        <v>260</v>
      </c>
      <c r="I54" s="26" t="s">
        <v>151</v>
      </c>
      <c r="J54" s="26" t="s">
        <v>34</v>
      </c>
      <c r="K54" s="27">
        <f t="shared" si="0"/>
        <v>1</v>
      </c>
      <c r="L54" s="26" t="s">
        <v>28</v>
      </c>
      <c r="M54" s="72" t="s">
        <v>28</v>
      </c>
      <c r="N54" s="30">
        <v>1</v>
      </c>
      <c r="O54" s="31">
        <v>1</v>
      </c>
      <c r="P54" s="31">
        <v>1</v>
      </c>
      <c r="Q54" s="31">
        <v>1</v>
      </c>
      <c r="R54" s="31">
        <v>1</v>
      </c>
      <c r="S54" s="31">
        <v>1</v>
      </c>
      <c r="T54" s="31">
        <v>1</v>
      </c>
      <c r="U54" s="31">
        <v>1</v>
      </c>
      <c r="V54" s="31">
        <v>1</v>
      </c>
      <c r="W54" s="31">
        <v>1</v>
      </c>
      <c r="X54" s="31">
        <v>1</v>
      </c>
      <c r="Y54" s="31">
        <v>1</v>
      </c>
    </row>
    <row r="55" spans="1:25" ht="18" customHeight="1" x14ac:dyDescent="0.25">
      <c r="B55" s="155"/>
      <c r="D55" s="158" t="s">
        <v>218</v>
      </c>
      <c r="E55" s="159" t="s">
        <v>216</v>
      </c>
      <c r="F55" s="33" t="s">
        <v>150</v>
      </c>
      <c r="G55" s="34" t="s">
        <v>120</v>
      </c>
      <c r="H55" s="32">
        <v>260</v>
      </c>
      <c r="I55" s="35" t="s">
        <v>151</v>
      </c>
      <c r="J55" s="35" t="s">
        <v>35</v>
      </c>
      <c r="K55" s="36">
        <f t="shared" si="0"/>
        <v>1</v>
      </c>
      <c r="L55" s="35" t="s">
        <v>54</v>
      </c>
      <c r="M55" s="37">
        <v>2.5</v>
      </c>
      <c r="N55" s="40">
        <f>N54</f>
        <v>1</v>
      </c>
      <c r="O55" s="41">
        <f t="shared" ref="O55:Y55" si="28">O54</f>
        <v>1</v>
      </c>
      <c r="P55" s="41">
        <f t="shared" si="28"/>
        <v>1</v>
      </c>
      <c r="Q55" s="41">
        <f t="shared" si="28"/>
        <v>1</v>
      </c>
      <c r="R55" s="41">
        <f t="shared" si="28"/>
        <v>1</v>
      </c>
      <c r="S55" s="41">
        <f t="shared" si="28"/>
        <v>1</v>
      </c>
      <c r="T55" s="41">
        <f t="shared" si="28"/>
        <v>1</v>
      </c>
      <c r="U55" s="41">
        <f t="shared" si="28"/>
        <v>1</v>
      </c>
      <c r="V55" s="41">
        <f t="shared" si="28"/>
        <v>1</v>
      </c>
      <c r="W55" s="41">
        <f t="shared" si="28"/>
        <v>1</v>
      </c>
      <c r="X55" s="41">
        <f t="shared" si="28"/>
        <v>1</v>
      </c>
      <c r="Y55" s="41">
        <f t="shared" si="28"/>
        <v>1</v>
      </c>
    </row>
    <row r="56" spans="1:25" ht="18" customHeight="1" x14ac:dyDescent="0.25">
      <c r="B56" s="155"/>
      <c r="D56" s="158" t="s">
        <v>218</v>
      </c>
      <c r="E56" s="159" t="s">
        <v>216</v>
      </c>
      <c r="F56" s="33" t="s">
        <v>150</v>
      </c>
      <c r="G56" s="34" t="s">
        <v>120</v>
      </c>
      <c r="H56" s="32">
        <v>260</v>
      </c>
      <c r="I56" s="35" t="s">
        <v>151</v>
      </c>
      <c r="J56" s="35" t="s">
        <v>35</v>
      </c>
      <c r="K56" s="36">
        <f t="shared" si="0"/>
        <v>0.70000000000000007</v>
      </c>
      <c r="L56" s="35" t="s">
        <v>135</v>
      </c>
      <c r="M56" s="37">
        <v>0.9</v>
      </c>
      <c r="N56" s="87">
        <f>N54-N57</f>
        <v>0.4</v>
      </c>
      <c r="O56" s="88">
        <f t="shared" ref="O56:Y56" si="29">O54-O57</f>
        <v>0.5</v>
      </c>
      <c r="P56" s="88">
        <f t="shared" si="29"/>
        <v>0.6</v>
      </c>
      <c r="Q56" s="88">
        <f t="shared" si="29"/>
        <v>0.7</v>
      </c>
      <c r="R56" s="88">
        <f t="shared" si="29"/>
        <v>0.8</v>
      </c>
      <c r="S56" s="88">
        <f t="shared" si="29"/>
        <v>0.9</v>
      </c>
      <c r="T56" s="88">
        <f t="shared" si="29"/>
        <v>0.9</v>
      </c>
      <c r="U56" s="88">
        <f t="shared" si="29"/>
        <v>0.9</v>
      </c>
      <c r="V56" s="88">
        <f t="shared" si="29"/>
        <v>0.9</v>
      </c>
      <c r="W56" s="88">
        <f t="shared" si="29"/>
        <v>0.7</v>
      </c>
      <c r="X56" s="88">
        <f t="shared" si="29"/>
        <v>0.6</v>
      </c>
      <c r="Y56" s="88">
        <f t="shared" si="29"/>
        <v>0.5</v>
      </c>
    </row>
    <row r="57" spans="1:25" ht="18" customHeight="1" x14ac:dyDescent="0.25">
      <c r="B57" s="155"/>
      <c r="D57" s="158" t="s">
        <v>218</v>
      </c>
      <c r="E57" s="159" t="s">
        <v>216</v>
      </c>
      <c r="F57" s="33" t="s">
        <v>150</v>
      </c>
      <c r="G57" s="34" t="s">
        <v>120</v>
      </c>
      <c r="H57" s="32">
        <v>260</v>
      </c>
      <c r="I57" s="35" t="s">
        <v>151</v>
      </c>
      <c r="J57" s="35" t="s">
        <v>35</v>
      </c>
      <c r="K57" s="36">
        <f t="shared" si="0"/>
        <v>0.3</v>
      </c>
      <c r="L57" s="35" t="s">
        <v>136</v>
      </c>
      <c r="M57" s="37">
        <v>0.11</v>
      </c>
      <c r="N57" s="87">
        <f t="shared" ref="N57:Y57" si="30">ROUND(N8/N5*N54,2)</f>
        <v>0.6</v>
      </c>
      <c r="O57" s="88">
        <f t="shared" si="30"/>
        <v>0.5</v>
      </c>
      <c r="P57" s="88">
        <f t="shared" si="30"/>
        <v>0.4</v>
      </c>
      <c r="Q57" s="88">
        <f t="shared" si="30"/>
        <v>0.3</v>
      </c>
      <c r="R57" s="88">
        <f t="shared" si="30"/>
        <v>0.2</v>
      </c>
      <c r="S57" s="88">
        <f t="shared" si="30"/>
        <v>0.1</v>
      </c>
      <c r="T57" s="88">
        <f t="shared" si="30"/>
        <v>0.1</v>
      </c>
      <c r="U57" s="88">
        <f t="shared" si="30"/>
        <v>0.1</v>
      </c>
      <c r="V57" s="88">
        <f t="shared" si="30"/>
        <v>0.1</v>
      </c>
      <c r="W57" s="88">
        <f t="shared" si="30"/>
        <v>0.3</v>
      </c>
      <c r="X57" s="88">
        <f t="shared" si="30"/>
        <v>0.4</v>
      </c>
      <c r="Y57" s="88">
        <f t="shared" si="30"/>
        <v>0.5</v>
      </c>
    </row>
    <row r="58" spans="1:25" ht="18" customHeight="1" x14ac:dyDescent="0.25">
      <c r="B58" s="155"/>
      <c r="D58" s="156" t="s">
        <v>218</v>
      </c>
      <c r="E58" s="157" t="s">
        <v>216</v>
      </c>
      <c r="F58" s="24" t="s">
        <v>150</v>
      </c>
      <c r="G58" s="25" t="s">
        <v>120</v>
      </c>
      <c r="H58" s="23">
        <v>260</v>
      </c>
      <c r="I58" s="26" t="s">
        <v>131</v>
      </c>
      <c r="J58" s="26" t="s">
        <v>34</v>
      </c>
      <c r="K58" s="27">
        <f>IFERROR(AVERAGE(N58:Y58),"n/a")</f>
        <v>9.9999999999999992E-2</v>
      </c>
      <c r="L58" s="26" t="s">
        <v>28</v>
      </c>
      <c r="M58" s="72" t="s">
        <v>28</v>
      </c>
      <c r="N58" s="30">
        <v>0.1</v>
      </c>
      <c r="O58" s="31">
        <v>0.1</v>
      </c>
      <c r="P58" s="31">
        <v>0.1</v>
      </c>
      <c r="Q58" s="31">
        <v>0.1</v>
      </c>
      <c r="R58" s="31">
        <v>0.1</v>
      </c>
      <c r="S58" s="31">
        <v>0.1</v>
      </c>
      <c r="T58" s="31">
        <v>0.1</v>
      </c>
      <c r="U58" s="31">
        <v>0.1</v>
      </c>
      <c r="V58" s="31">
        <v>0.1</v>
      </c>
      <c r="W58" s="31">
        <v>0.1</v>
      </c>
      <c r="X58" s="31">
        <v>0.1</v>
      </c>
      <c r="Y58" s="31">
        <v>0.1</v>
      </c>
    </row>
    <row r="59" spans="1:25" ht="18" customHeight="1" x14ac:dyDescent="0.25">
      <c r="B59" s="155"/>
      <c r="D59" s="158" t="s">
        <v>218</v>
      </c>
      <c r="E59" s="159" t="s">
        <v>216</v>
      </c>
      <c r="F59" s="33" t="s">
        <v>150</v>
      </c>
      <c r="G59" s="34" t="s">
        <v>120</v>
      </c>
      <c r="H59" s="32">
        <v>260</v>
      </c>
      <c r="I59" s="35" t="s">
        <v>131</v>
      </c>
      <c r="J59" s="35" t="s">
        <v>35</v>
      </c>
      <c r="K59" s="36">
        <f>IFERROR(AVERAGE(N59:Y59),"n/a")</f>
        <v>9.9999999999999992E-2</v>
      </c>
      <c r="L59" s="35" t="s">
        <v>50</v>
      </c>
      <c r="M59" s="37">
        <v>2</v>
      </c>
      <c r="N59" s="40">
        <f>N58</f>
        <v>0.1</v>
      </c>
      <c r="O59" s="41">
        <f t="shared" ref="O59:Y59" si="31">O58</f>
        <v>0.1</v>
      </c>
      <c r="P59" s="41">
        <f t="shared" si="31"/>
        <v>0.1</v>
      </c>
      <c r="Q59" s="41">
        <f t="shared" si="31"/>
        <v>0.1</v>
      </c>
      <c r="R59" s="41">
        <f t="shared" si="31"/>
        <v>0.1</v>
      </c>
      <c r="S59" s="41">
        <f t="shared" si="31"/>
        <v>0.1</v>
      </c>
      <c r="T59" s="41">
        <f t="shared" si="31"/>
        <v>0.1</v>
      </c>
      <c r="U59" s="41">
        <f t="shared" si="31"/>
        <v>0.1</v>
      </c>
      <c r="V59" s="41">
        <f t="shared" si="31"/>
        <v>0.1</v>
      </c>
      <c r="W59" s="41">
        <f t="shared" si="31"/>
        <v>0.1</v>
      </c>
      <c r="X59" s="41">
        <f t="shared" si="31"/>
        <v>0.1</v>
      </c>
      <c r="Y59" s="41">
        <f t="shared" si="31"/>
        <v>0.1</v>
      </c>
    </row>
    <row r="60" spans="1:25" ht="17.25" customHeight="1" x14ac:dyDescent="0.25">
      <c r="A60" s="1"/>
      <c r="B60" s="155"/>
      <c r="C60"/>
      <c r="D60" s="23" t="s">
        <v>218</v>
      </c>
      <c r="E60" s="23" t="s">
        <v>216</v>
      </c>
      <c r="F60" s="24" t="s">
        <v>154</v>
      </c>
      <c r="G60" s="25" t="s">
        <v>120</v>
      </c>
      <c r="H60" s="23">
        <v>350</v>
      </c>
      <c r="I60" s="26" t="s">
        <v>155</v>
      </c>
      <c r="J60" s="26" t="s">
        <v>34</v>
      </c>
      <c r="K60" s="27">
        <f t="shared" ref="K60:K71" si="32">IFERROR(AVERAGE(N60:Y60),"n/a")</f>
        <v>7.0000000000000021E-2</v>
      </c>
      <c r="L60" s="28" t="s">
        <v>28</v>
      </c>
      <c r="M60" s="29" t="s">
        <v>28</v>
      </c>
      <c r="N60" s="30">
        <v>7.0000000000000007E-2</v>
      </c>
      <c r="O60" s="31">
        <v>7.0000000000000007E-2</v>
      </c>
      <c r="P60" s="31">
        <v>7.0000000000000007E-2</v>
      </c>
      <c r="Q60" s="31">
        <v>7.0000000000000007E-2</v>
      </c>
      <c r="R60" s="31">
        <v>7.0000000000000007E-2</v>
      </c>
      <c r="S60" s="31">
        <v>7.0000000000000007E-2</v>
      </c>
      <c r="T60" s="31">
        <v>7.0000000000000007E-2</v>
      </c>
      <c r="U60" s="31">
        <v>7.0000000000000007E-2</v>
      </c>
      <c r="V60" s="31">
        <v>7.0000000000000007E-2</v>
      </c>
      <c r="W60" s="31">
        <v>7.0000000000000007E-2</v>
      </c>
      <c r="X60" s="31">
        <v>7.0000000000000007E-2</v>
      </c>
      <c r="Y60" s="31">
        <v>7.0000000000000007E-2</v>
      </c>
    </row>
    <row r="61" spans="1:25" ht="17.25" customHeight="1" x14ac:dyDescent="0.25">
      <c r="A61" s="1"/>
      <c r="B61" s="155"/>
      <c r="C61"/>
      <c r="D61" s="32" t="s">
        <v>218</v>
      </c>
      <c r="E61" s="32" t="s">
        <v>216</v>
      </c>
      <c r="F61" s="33" t="s">
        <v>154</v>
      </c>
      <c r="G61" s="34" t="s">
        <v>120</v>
      </c>
      <c r="H61" s="32">
        <v>350</v>
      </c>
      <c r="I61" s="35" t="s">
        <v>155</v>
      </c>
      <c r="J61" s="35" t="s">
        <v>35</v>
      </c>
      <c r="K61" s="36">
        <f t="shared" si="32"/>
        <v>4.9999999999999996E-2</v>
      </c>
      <c r="L61" s="35" t="s">
        <v>156</v>
      </c>
      <c r="M61" s="37">
        <v>0.12</v>
      </c>
      <c r="N61" s="44">
        <f>ROUND(N60*0.7,2)</f>
        <v>0.05</v>
      </c>
      <c r="O61" s="39">
        <f t="shared" ref="O61:Y61" si="33">ROUND(O60*0.7,2)</f>
        <v>0.05</v>
      </c>
      <c r="P61" s="39">
        <f t="shared" si="33"/>
        <v>0.05</v>
      </c>
      <c r="Q61" s="39">
        <f t="shared" si="33"/>
        <v>0.05</v>
      </c>
      <c r="R61" s="39">
        <f t="shared" si="33"/>
        <v>0.05</v>
      </c>
      <c r="S61" s="39">
        <f t="shared" si="33"/>
        <v>0.05</v>
      </c>
      <c r="T61" s="39">
        <f t="shared" si="33"/>
        <v>0.05</v>
      </c>
      <c r="U61" s="39">
        <f t="shared" si="33"/>
        <v>0.05</v>
      </c>
      <c r="V61" s="39">
        <f t="shared" si="33"/>
        <v>0.05</v>
      </c>
      <c r="W61" s="39">
        <f t="shared" si="33"/>
        <v>0.05</v>
      </c>
      <c r="X61" s="39">
        <f t="shared" si="33"/>
        <v>0.05</v>
      </c>
      <c r="Y61" s="39">
        <f t="shared" si="33"/>
        <v>0.05</v>
      </c>
    </row>
    <row r="62" spans="1:25" ht="17.25" customHeight="1" x14ac:dyDescent="0.25">
      <c r="A62" s="1"/>
      <c r="B62" s="155"/>
      <c r="C62"/>
      <c r="D62" s="32" t="s">
        <v>218</v>
      </c>
      <c r="E62" s="32" t="s">
        <v>216</v>
      </c>
      <c r="F62" s="33" t="s">
        <v>154</v>
      </c>
      <c r="G62" s="34" t="s">
        <v>120</v>
      </c>
      <c r="H62" s="32">
        <v>350</v>
      </c>
      <c r="I62" s="35" t="s">
        <v>155</v>
      </c>
      <c r="J62" s="35" t="s">
        <v>35</v>
      </c>
      <c r="K62" s="36">
        <f t="shared" si="32"/>
        <v>2.0000000000000007E-2</v>
      </c>
      <c r="L62" s="35" t="s">
        <v>157</v>
      </c>
      <c r="M62" s="37">
        <v>0.75</v>
      </c>
      <c r="N62" s="44">
        <f>N60-N61</f>
        <v>2.0000000000000004E-2</v>
      </c>
      <c r="O62" s="39">
        <f t="shared" ref="O62:Y62" si="34">O60-O61</f>
        <v>2.0000000000000004E-2</v>
      </c>
      <c r="P62" s="39">
        <f t="shared" si="34"/>
        <v>2.0000000000000004E-2</v>
      </c>
      <c r="Q62" s="39">
        <f t="shared" si="34"/>
        <v>2.0000000000000004E-2</v>
      </c>
      <c r="R62" s="39">
        <f t="shared" si="34"/>
        <v>2.0000000000000004E-2</v>
      </c>
      <c r="S62" s="39">
        <f t="shared" si="34"/>
        <v>2.0000000000000004E-2</v>
      </c>
      <c r="T62" s="39">
        <f t="shared" si="34"/>
        <v>2.0000000000000004E-2</v>
      </c>
      <c r="U62" s="39">
        <f t="shared" si="34"/>
        <v>2.0000000000000004E-2</v>
      </c>
      <c r="V62" s="39">
        <f t="shared" si="34"/>
        <v>2.0000000000000004E-2</v>
      </c>
      <c r="W62" s="39">
        <f t="shared" si="34"/>
        <v>2.0000000000000004E-2</v>
      </c>
      <c r="X62" s="39">
        <f t="shared" si="34"/>
        <v>2.0000000000000004E-2</v>
      </c>
      <c r="Y62" s="39">
        <f t="shared" si="34"/>
        <v>2.0000000000000004E-2</v>
      </c>
    </row>
    <row r="63" spans="1:25" ht="17.25" customHeight="1" x14ac:dyDescent="0.25">
      <c r="A63" s="1"/>
      <c r="B63" s="155"/>
      <c r="C63"/>
      <c r="D63" s="32" t="s">
        <v>218</v>
      </c>
      <c r="E63" s="32" t="s">
        <v>216</v>
      </c>
      <c r="F63" s="33" t="s">
        <v>154</v>
      </c>
      <c r="G63" s="34" t="s">
        <v>120</v>
      </c>
      <c r="H63" s="32">
        <v>350</v>
      </c>
      <c r="I63" s="35" t="s">
        <v>155</v>
      </c>
      <c r="J63" s="35" t="s">
        <v>35</v>
      </c>
      <c r="K63" s="36">
        <f t="shared" si="32"/>
        <v>7.0000000000000021E-2</v>
      </c>
      <c r="L63" s="35" t="s">
        <v>55</v>
      </c>
      <c r="M63" s="37">
        <f>ROUND(30%*15,1)</f>
        <v>4.5</v>
      </c>
      <c r="N63" s="44">
        <f>SUM(N61:N62)</f>
        <v>7.0000000000000007E-2</v>
      </c>
      <c r="O63" s="39">
        <f t="shared" ref="O63:Y63" si="35">SUM(O61:O62)</f>
        <v>7.0000000000000007E-2</v>
      </c>
      <c r="P63" s="39">
        <f t="shared" si="35"/>
        <v>7.0000000000000007E-2</v>
      </c>
      <c r="Q63" s="39">
        <f t="shared" si="35"/>
        <v>7.0000000000000007E-2</v>
      </c>
      <c r="R63" s="39">
        <f t="shared" si="35"/>
        <v>7.0000000000000007E-2</v>
      </c>
      <c r="S63" s="39">
        <f t="shared" si="35"/>
        <v>7.0000000000000007E-2</v>
      </c>
      <c r="T63" s="39">
        <f t="shared" si="35"/>
        <v>7.0000000000000007E-2</v>
      </c>
      <c r="U63" s="39">
        <f t="shared" si="35"/>
        <v>7.0000000000000007E-2</v>
      </c>
      <c r="V63" s="39">
        <f t="shared" si="35"/>
        <v>7.0000000000000007E-2</v>
      </c>
      <c r="W63" s="39">
        <f t="shared" si="35"/>
        <v>7.0000000000000007E-2</v>
      </c>
      <c r="X63" s="39">
        <f t="shared" si="35"/>
        <v>7.0000000000000007E-2</v>
      </c>
      <c r="Y63" s="39">
        <f t="shared" si="35"/>
        <v>7.0000000000000007E-2</v>
      </c>
    </row>
    <row r="64" spans="1:25" ht="17.25" customHeight="1" x14ac:dyDescent="0.25">
      <c r="A64" s="1"/>
      <c r="B64" s="155"/>
      <c r="C64"/>
      <c r="D64" s="23" t="s">
        <v>218</v>
      </c>
      <c r="E64" s="23" t="s">
        <v>216</v>
      </c>
      <c r="F64" s="24" t="s">
        <v>154</v>
      </c>
      <c r="G64" s="25" t="s">
        <v>120</v>
      </c>
      <c r="H64" s="23">
        <v>350</v>
      </c>
      <c r="I64" s="26" t="s">
        <v>158</v>
      </c>
      <c r="J64" s="26" t="s">
        <v>34</v>
      </c>
      <c r="K64" s="27">
        <f t="shared" si="32"/>
        <v>7.0000000000000021E-2</v>
      </c>
      <c r="L64" s="28" t="s">
        <v>28</v>
      </c>
      <c r="M64" s="29" t="s">
        <v>28</v>
      </c>
      <c r="N64" s="30">
        <v>7.0000000000000007E-2</v>
      </c>
      <c r="O64" s="31">
        <v>7.0000000000000007E-2</v>
      </c>
      <c r="P64" s="31">
        <v>7.0000000000000007E-2</v>
      </c>
      <c r="Q64" s="31">
        <v>7.0000000000000007E-2</v>
      </c>
      <c r="R64" s="31">
        <v>7.0000000000000007E-2</v>
      </c>
      <c r="S64" s="31">
        <v>7.0000000000000007E-2</v>
      </c>
      <c r="T64" s="31">
        <v>7.0000000000000007E-2</v>
      </c>
      <c r="U64" s="31">
        <v>7.0000000000000007E-2</v>
      </c>
      <c r="V64" s="31">
        <v>7.0000000000000007E-2</v>
      </c>
      <c r="W64" s="31">
        <v>7.0000000000000007E-2</v>
      </c>
      <c r="X64" s="31">
        <v>7.0000000000000007E-2</v>
      </c>
      <c r="Y64" s="31">
        <v>7.0000000000000007E-2</v>
      </c>
    </row>
    <row r="65" spans="1:25" ht="17.25" customHeight="1" x14ac:dyDescent="0.25">
      <c r="A65" s="1"/>
      <c r="B65" s="155"/>
      <c r="C65"/>
      <c r="D65" s="32" t="s">
        <v>218</v>
      </c>
      <c r="E65" s="32" t="s">
        <v>216</v>
      </c>
      <c r="F65" s="33" t="s">
        <v>154</v>
      </c>
      <c r="G65" s="34" t="s">
        <v>120</v>
      </c>
      <c r="H65" s="32">
        <v>350</v>
      </c>
      <c r="I65" s="35" t="s">
        <v>158</v>
      </c>
      <c r="J65" s="35" t="s">
        <v>35</v>
      </c>
      <c r="K65" s="36">
        <f t="shared" si="32"/>
        <v>4.9999999999999996E-2</v>
      </c>
      <c r="L65" s="35" t="s">
        <v>156</v>
      </c>
      <c r="M65" s="37">
        <v>0.12</v>
      </c>
      <c r="N65" s="44">
        <f>ROUND(N64*0.7,2)</f>
        <v>0.05</v>
      </c>
      <c r="O65" s="39">
        <f t="shared" ref="O65:Y65" si="36">ROUND(O64*0.7,2)</f>
        <v>0.05</v>
      </c>
      <c r="P65" s="39">
        <f t="shared" si="36"/>
        <v>0.05</v>
      </c>
      <c r="Q65" s="39">
        <f t="shared" si="36"/>
        <v>0.05</v>
      </c>
      <c r="R65" s="39">
        <f t="shared" si="36"/>
        <v>0.05</v>
      </c>
      <c r="S65" s="39">
        <f t="shared" si="36"/>
        <v>0.05</v>
      </c>
      <c r="T65" s="39">
        <f t="shared" si="36"/>
        <v>0.05</v>
      </c>
      <c r="U65" s="39">
        <f t="shared" si="36"/>
        <v>0.05</v>
      </c>
      <c r="V65" s="39">
        <f t="shared" si="36"/>
        <v>0.05</v>
      </c>
      <c r="W65" s="39">
        <f t="shared" si="36"/>
        <v>0.05</v>
      </c>
      <c r="X65" s="39">
        <f t="shared" si="36"/>
        <v>0.05</v>
      </c>
      <c r="Y65" s="39">
        <f t="shared" si="36"/>
        <v>0.05</v>
      </c>
    </row>
    <row r="66" spans="1:25" ht="17.25" customHeight="1" x14ac:dyDescent="0.25">
      <c r="A66" s="1"/>
      <c r="B66" s="155"/>
      <c r="C66"/>
      <c r="D66" s="32" t="s">
        <v>218</v>
      </c>
      <c r="E66" s="32" t="s">
        <v>216</v>
      </c>
      <c r="F66" s="33" t="s">
        <v>154</v>
      </c>
      <c r="G66" s="34" t="s">
        <v>120</v>
      </c>
      <c r="H66" s="32">
        <v>350</v>
      </c>
      <c r="I66" s="35" t="s">
        <v>158</v>
      </c>
      <c r="J66" s="35" t="s">
        <v>35</v>
      </c>
      <c r="K66" s="36">
        <f t="shared" si="32"/>
        <v>2.0000000000000007E-2</v>
      </c>
      <c r="L66" s="35" t="s">
        <v>157</v>
      </c>
      <c r="M66" s="37">
        <v>0.75</v>
      </c>
      <c r="N66" s="44">
        <f>N64-N65</f>
        <v>2.0000000000000004E-2</v>
      </c>
      <c r="O66" s="39">
        <f t="shared" ref="O66:Y66" si="37">O64-O65</f>
        <v>2.0000000000000004E-2</v>
      </c>
      <c r="P66" s="39">
        <f t="shared" si="37"/>
        <v>2.0000000000000004E-2</v>
      </c>
      <c r="Q66" s="39">
        <f t="shared" si="37"/>
        <v>2.0000000000000004E-2</v>
      </c>
      <c r="R66" s="39">
        <f t="shared" si="37"/>
        <v>2.0000000000000004E-2</v>
      </c>
      <c r="S66" s="39">
        <f t="shared" si="37"/>
        <v>2.0000000000000004E-2</v>
      </c>
      <c r="T66" s="39">
        <f t="shared" si="37"/>
        <v>2.0000000000000004E-2</v>
      </c>
      <c r="U66" s="39">
        <f t="shared" si="37"/>
        <v>2.0000000000000004E-2</v>
      </c>
      <c r="V66" s="39">
        <f t="shared" si="37"/>
        <v>2.0000000000000004E-2</v>
      </c>
      <c r="W66" s="39">
        <f t="shared" si="37"/>
        <v>2.0000000000000004E-2</v>
      </c>
      <c r="X66" s="39">
        <f t="shared" si="37"/>
        <v>2.0000000000000004E-2</v>
      </c>
      <c r="Y66" s="39">
        <f t="shared" si="37"/>
        <v>2.0000000000000004E-2</v>
      </c>
    </row>
    <row r="67" spans="1:25" ht="17.25" customHeight="1" x14ac:dyDescent="0.25">
      <c r="A67" s="1"/>
      <c r="B67" s="155"/>
      <c r="C67"/>
      <c r="D67" s="32" t="s">
        <v>218</v>
      </c>
      <c r="E67" s="32" t="s">
        <v>216</v>
      </c>
      <c r="F67" s="33" t="s">
        <v>154</v>
      </c>
      <c r="G67" s="34" t="s">
        <v>120</v>
      </c>
      <c r="H67" s="32">
        <v>350</v>
      </c>
      <c r="I67" s="35" t="s">
        <v>158</v>
      </c>
      <c r="J67" s="35" t="s">
        <v>35</v>
      </c>
      <c r="K67" s="36">
        <f t="shared" si="32"/>
        <v>7.0000000000000021E-2</v>
      </c>
      <c r="L67" s="35" t="s">
        <v>55</v>
      </c>
      <c r="M67" s="37">
        <f>ROUND(10%*30,1)</f>
        <v>3</v>
      </c>
      <c r="N67" s="44">
        <f>SUM(N65:N66)</f>
        <v>7.0000000000000007E-2</v>
      </c>
      <c r="O67" s="39">
        <f t="shared" ref="O67:Y67" si="38">SUM(O65:O66)</f>
        <v>7.0000000000000007E-2</v>
      </c>
      <c r="P67" s="39">
        <f t="shared" si="38"/>
        <v>7.0000000000000007E-2</v>
      </c>
      <c r="Q67" s="39">
        <f t="shared" si="38"/>
        <v>7.0000000000000007E-2</v>
      </c>
      <c r="R67" s="39">
        <f t="shared" si="38"/>
        <v>7.0000000000000007E-2</v>
      </c>
      <c r="S67" s="39">
        <f t="shared" si="38"/>
        <v>7.0000000000000007E-2</v>
      </c>
      <c r="T67" s="39">
        <f t="shared" si="38"/>
        <v>7.0000000000000007E-2</v>
      </c>
      <c r="U67" s="39">
        <f t="shared" si="38"/>
        <v>7.0000000000000007E-2</v>
      </c>
      <c r="V67" s="39">
        <f t="shared" si="38"/>
        <v>7.0000000000000007E-2</v>
      </c>
      <c r="W67" s="39">
        <f t="shared" si="38"/>
        <v>7.0000000000000007E-2</v>
      </c>
      <c r="X67" s="39">
        <f t="shared" si="38"/>
        <v>7.0000000000000007E-2</v>
      </c>
      <c r="Y67" s="39">
        <f t="shared" si="38"/>
        <v>7.0000000000000007E-2</v>
      </c>
    </row>
    <row r="68" spans="1:25" ht="18" customHeight="1" x14ac:dyDescent="0.25">
      <c r="B68" s="155"/>
      <c r="D68" s="156" t="s">
        <v>218</v>
      </c>
      <c r="E68" s="157" t="s">
        <v>216</v>
      </c>
      <c r="F68" s="24" t="s">
        <v>159</v>
      </c>
      <c r="G68" s="25" t="s">
        <v>120</v>
      </c>
      <c r="H68" s="23">
        <v>360</v>
      </c>
      <c r="I68" s="26" t="s">
        <v>129</v>
      </c>
      <c r="J68" s="26" t="s">
        <v>34</v>
      </c>
      <c r="K68" s="27">
        <f t="shared" si="32"/>
        <v>1</v>
      </c>
      <c r="L68" s="26" t="s">
        <v>28</v>
      </c>
      <c r="M68" s="72" t="s">
        <v>28</v>
      </c>
      <c r="N68" s="30">
        <v>1</v>
      </c>
      <c r="O68" s="31">
        <v>1</v>
      </c>
      <c r="P68" s="31">
        <v>1</v>
      </c>
      <c r="Q68" s="31">
        <v>1</v>
      </c>
      <c r="R68" s="31">
        <v>1</v>
      </c>
      <c r="S68" s="31">
        <v>1</v>
      </c>
      <c r="T68" s="31">
        <v>1</v>
      </c>
      <c r="U68" s="31">
        <v>1</v>
      </c>
      <c r="V68" s="31">
        <v>1</v>
      </c>
      <c r="W68" s="31">
        <v>1</v>
      </c>
      <c r="X68" s="31">
        <v>1</v>
      </c>
      <c r="Y68" s="31">
        <v>1</v>
      </c>
    </row>
    <row r="69" spans="1:25" ht="18" customHeight="1" x14ac:dyDescent="0.25">
      <c r="B69" s="155"/>
      <c r="D69" s="158" t="s">
        <v>218</v>
      </c>
      <c r="E69" s="159" t="s">
        <v>216</v>
      </c>
      <c r="F69" s="33" t="s">
        <v>159</v>
      </c>
      <c r="G69" s="34" t="s">
        <v>120</v>
      </c>
      <c r="H69" s="32">
        <v>360</v>
      </c>
      <c r="I69" s="35" t="s">
        <v>129</v>
      </c>
      <c r="J69" s="35" t="s">
        <v>35</v>
      </c>
      <c r="K69" s="36">
        <f t="shared" si="32"/>
        <v>4.9999999999999992E-3</v>
      </c>
      <c r="L69" s="35" t="s">
        <v>36</v>
      </c>
      <c r="M69" s="37">
        <f>10*(5*6)/10^3</f>
        <v>0.3</v>
      </c>
      <c r="N69" s="160">
        <v>5.0000000000000001E-3</v>
      </c>
      <c r="O69" s="161">
        <v>5.0000000000000001E-3</v>
      </c>
      <c r="P69" s="161">
        <v>5.0000000000000001E-3</v>
      </c>
      <c r="Q69" s="161">
        <v>5.0000000000000001E-3</v>
      </c>
      <c r="R69" s="161">
        <v>5.0000000000000001E-3</v>
      </c>
      <c r="S69" s="161">
        <v>5.0000000000000001E-3</v>
      </c>
      <c r="T69" s="161">
        <v>5.0000000000000001E-3</v>
      </c>
      <c r="U69" s="161">
        <v>5.0000000000000001E-3</v>
      </c>
      <c r="V69" s="161">
        <v>5.0000000000000001E-3</v>
      </c>
      <c r="W69" s="161">
        <v>5.0000000000000001E-3</v>
      </c>
      <c r="X69" s="161">
        <v>5.0000000000000001E-3</v>
      </c>
      <c r="Y69" s="161">
        <v>5.0000000000000001E-3</v>
      </c>
    </row>
    <row r="70" spans="1:25" ht="18" customHeight="1" x14ac:dyDescent="0.25">
      <c r="B70" s="155"/>
      <c r="D70" s="158" t="s">
        <v>218</v>
      </c>
      <c r="E70" s="159" t="s">
        <v>216</v>
      </c>
      <c r="F70" s="33" t="s">
        <v>159</v>
      </c>
      <c r="G70" s="34" t="s">
        <v>120</v>
      </c>
      <c r="H70" s="32">
        <v>360</v>
      </c>
      <c r="I70" s="35" t="s">
        <v>129</v>
      </c>
      <c r="J70" s="35" t="s">
        <v>35</v>
      </c>
      <c r="K70" s="36">
        <f t="shared" si="32"/>
        <v>0.70000000000000007</v>
      </c>
      <c r="L70" s="35" t="s">
        <v>37</v>
      </c>
      <c r="M70" s="37">
        <v>4.5</v>
      </c>
      <c r="N70" s="40">
        <f t="shared" ref="N70:Y70" si="39">N7/N5*N68</f>
        <v>0.4</v>
      </c>
      <c r="O70" s="41">
        <f t="shared" si="39"/>
        <v>0.5</v>
      </c>
      <c r="P70" s="41">
        <f t="shared" si="39"/>
        <v>0.6</v>
      </c>
      <c r="Q70" s="41">
        <f t="shared" si="39"/>
        <v>0.7</v>
      </c>
      <c r="R70" s="41">
        <f t="shared" si="39"/>
        <v>0.8</v>
      </c>
      <c r="S70" s="41">
        <f t="shared" si="39"/>
        <v>0.9</v>
      </c>
      <c r="T70" s="41">
        <f t="shared" si="39"/>
        <v>0.9</v>
      </c>
      <c r="U70" s="41">
        <f t="shared" si="39"/>
        <v>0.9</v>
      </c>
      <c r="V70" s="41">
        <f t="shared" si="39"/>
        <v>0.9</v>
      </c>
      <c r="W70" s="41">
        <f t="shared" si="39"/>
        <v>0.7</v>
      </c>
      <c r="X70" s="41">
        <f t="shared" si="39"/>
        <v>0.6</v>
      </c>
      <c r="Y70" s="41">
        <f t="shared" si="39"/>
        <v>0.5</v>
      </c>
    </row>
    <row r="71" spans="1:25" ht="18" customHeight="1" x14ac:dyDescent="0.25">
      <c r="B71" s="155"/>
      <c r="D71" s="158" t="s">
        <v>218</v>
      </c>
      <c r="E71" s="159" t="s">
        <v>216</v>
      </c>
      <c r="F71" s="33" t="s">
        <v>159</v>
      </c>
      <c r="G71" s="34" t="s">
        <v>120</v>
      </c>
      <c r="H71" s="32">
        <v>360</v>
      </c>
      <c r="I71" s="35" t="s">
        <v>129</v>
      </c>
      <c r="J71" s="35" t="s">
        <v>35</v>
      </c>
      <c r="K71" s="36">
        <f t="shared" si="32"/>
        <v>0.29499999999999987</v>
      </c>
      <c r="L71" s="35" t="s">
        <v>38</v>
      </c>
      <c r="M71" s="37">
        <v>4.5</v>
      </c>
      <c r="N71" s="40">
        <f>N68-SUM(N69:N70)</f>
        <v>0.59499999999999997</v>
      </c>
      <c r="O71" s="41">
        <f t="shared" ref="O71" si="40">O68-SUM(O69:O70)</f>
        <v>0.495</v>
      </c>
      <c r="P71" s="41">
        <f t="shared" ref="P71:Y71" si="41">P68-SUM(P69:P70)</f>
        <v>0.39500000000000002</v>
      </c>
      <c r="Q71" s="41">
        <f t="shared" si="41"/>
        <v>0.29500000000000004</v>
      </c>
      <c r="R71" s="41">
        <f t="shared" si="41"/>
        <v>0.19499999999999995</v>
      </c>
      <c r="S71" s="41">
        <f t="shared" si="41"/>
        <v>9.4999999999999973E-2</v>
      </c>
      <c r="T71" s="41">
        <f t="shared" si="41"/>
        <v>9.4999999999999973E-2</v>
      </c>
      <c r="U71" s="41">
        <f t="shared" si="41"/>
        <v>9.4999999999999973E-2</v>
      </c>
      <c r="V71" s="41">
        <f t="shared" si="41"/>
        <v>9.4999999999999973E-2</v>
      </c>
      <c r="W71" s="41">
        <f t="shared" si="41"/>
        <v>0.29500000000000004</v>
      </c>
      <c r="X71" s="41">
        <f t="shared" si="41"/>
        <v>0.39500000000000002</v>
      </c>
      <c r="Y71" s="41">
        <f t="shared" si="41"/>
        <v>0.495</v>
      </c>
    </row>
    <row r="72" spans="1:25" ht="18" customHeight="1" x14ac:dyDescent="0.25">
      <c r="B72" s="155"/>
      <c r="D72" s="168" t="s">
        <v>218</v>
      </c>
      <c r="E72" s="168" t="s">
        <v>216</v>
      </c>
      <c r="F72" s="133" t="s">
        <v>28</v>
      </c>
      <c r="G72" s="134" t="s">
        <v>160</v>
      </c>
      <c r="H72" s="132" t="s">
        <v>28</v>
      </c>
      <c r="I72" s="135" t="s">
        <v>28</v>
      </c>
      <c r="J72" s="135" t="s">
        <v>28</v>
      </c>
      <c r="K72" s="136" t="str">
        <f t="shared" si="0"/>
        <v>n/a</v>
      </c>
      <c r="L72" s="135" t="s">
        <v>28</v>
      </c>
      <c r="M72" s="137" t="s">
        <v>28</v>
      </c>
      <c r="N72" s="138" t="s">
        <v>28</v>
      </c>
      <c r="O72" s="136" t="s">
        <v>28</v>
      </c>
      <c r="P72" s="136" t="s">
        <v>28</v>
      </c>
      <c r="Q72" s="136" t="s">
        <v>28</v>
      </c>
      <c r="R72" s="136" t="s">
        <v>28</v>
      </c>
      <c r="S72" s="136" t="s">
        <v>28</v>
      </c>
      <c r="T72" s="136" t="s">
        <v>28</v>
      </c>
      <c r="U72" s="136" t="s">
        <v>28</v>
      </c>
      <c r="V72" s="136" t="s">
        <v>28</v>
      </c>
      <c r="W72" s="136" t="s">
        <v>28</v>
      </c>
      <c r="X72" s="136" t="s">
        <v>28</v>
      </c>
      <c r="Y72" s="136" t="s">
        <v>28</v>
      </c>
    </row>
    <row r="73" spans="1:25" ht="18" customHeight="1" x14ac:dyDescent="0.25">
      <c r="B73" s="155"/>
      <c r="D73" s="169" t="s">
        <v>218</v>
      </c>
      <c r="E73" s="169" t="s">
        <v>216</v>
      </c>
      <c r="F73" s="140" t="s">
        <v>28</v>
      </c>
      <c r="G73" s="141" t="s">
        <v>161</v>
      </c>
      <c r="H73" s="139" t="s">
        <v>28</v>
      </c>
      <c r="I73" s="142" t="s">
        <v>28</v>
      </c>
      <c r="J73" s="142" t="s">
        <v>28</v>
      </c>
      <c r="K73" s="143" t="str">
        <f t="shared" si="0"/>
        <v>n/a</v>
      </c>
      <c r="L73" s="142" t="s">
        <v>28</v>
      </c>
      <c r="M73" s="144" t="s">
        <v>28</v>
      </c>
      <c r="N73" s="145" t="s">
        <v>28</v>
      </c>
      <c r="O73" s="143" t="s">
        <v>28</v>
      </c>
      <c r="P73" s="143" t="s">
        <v>28</v>
      </c>
      <c r="Q73" s="143" t="s">
        <v>28</v>
      </c>
      <c r="R73" s="143" t="s">
        <v>28</v>
      </c>
      <c r="S73" s="143" t="s">
        <v>28</v>
      </c>
      <c r="T73" s="143" t="s">
        <v>28</v>
      </c>
      <c r="U73" s="143" t="s">
        <v>28</v>
      </c>
      <c r="V73" s="143" t="s">
        <v>28</v>
      </c>
      <c r="W73" s="143" t="s">
        <v>28</v>
      </c>
      <c r="X73" s="143" t="s">
        <v>28</v>
      </c>
      <c r="Y73" s="143" t="s">
        <v>28</v>
      </c>
    </row>
    <row r="74" spans="1:25" ht="18" customHeight="1" x14ac:dyDescent="0.25">
      <c r="B74" s="155"/>
      <c r="D74" s="156" t="s">
        <v>218</v>
      </c>
      <c r="E74" s="157" t="s">
        <v>216</v>
      </c>
      <c r="F74" s="24" t="s">
        <v>162</v>
      </c>
      <c r="G74" s="25" t="s">
        <v>163</v>
      </c>
      <c r="H74" s="23">
        <v>420</v>
      </c>
      <c r="I74" s="26" t="s">
        <v>147</v>
      </c>
      <c r="J74" s="26" t="s">
        <v>34</v>
      </c>
      <c r="K74" s="27">
        <f t="shared" si="0"/>
        <v>1</v>
      </c>
      <c r="L74" s="26" t="s">
        <v>28</v>
      </c>
      <c r="M74" s="72" t="s">
        <v>28</v>
      </c>
      <c r="N74" s="30">
        <v>1</v>
      </c>
      <c r="O74" s="31">
        <v>1</v>
      </c>
      <c r="P74" s="31">
        <v>1</v>
      </c>
      <c r="Q74" s="31">
        <v>1</v>
      </c>
      <c r="R74" s="31">
        <v>1</v>
      </c>
      <c r="S74" s="31">
        <v>1</v>
      </c>
      <c r="T74" s="31">
        <v>1</v>
      </c>
      <c r="U74" s="31">
        <v>1</v>
      </c>
      <c r="V74" s="31">
        <v>1</v>
      </c>
      <c r="W74" s="31">
        <v>1</v>
      </c>
      <c r="X74" s="31">
        <v>1</v>
      </c>
      <c r="Y74" s="31">
        <v>1</v>
      </c>
    </row>
    <row r="75" spans="1:25" ht="18" customHeight="1" x14ac:dyDescent="0.25">
      <c r="B75" s="155"/>
      <c r="D75" s="156" t="s">
        <v>218</v>
      </c>
      <c r="E75" s="157" t="s">
        <v>216</v>
      </c>
      <c r="F75" s="24" t="s">
        <v>166</v>
      </c>
      <c r="G75" s="25" t="s">
        <v>163</v>
      </c>
      <c r="H75" s="23">
        <v>450</v>
      </c>
      <c r="I75" s="26" t="s">
        <v>139</v>
      </c>
      <c r="J75" s="26" t="s">
        <v>34</v>
      </c>
      <c r="K75" s="27">
        <f>IFERROR(AVERAGE(N75:Y75),"n/a")</f>
        <v>0.75</v>
      </c>
      <c r="L75" s="26" t="s">
        <v>28</v>
      </c>
      <c r="M75" s="72" t="s">
        <v>28</v>
      </c>
      <c r="N75" s="47">
        <f>1-N78</f>
        <v>0.75</v>
      </c>
      <c r="O75" s="48">
        <f t="shared" ref="O75:Y75" si="42">1-O78</f>
        <v>0.75</v>
      </c>
      <c r="P75" s="48">
        <f t="shared" si="42"/>
        <v>0.75</v>
      </c>
      <c r="Q75" s="48">
        <f t="shared" si="42"/>
        <v>0.75</v>
      </c>
      <c r="R75" s="48">
        <f t="shared" si="42"/>
        <v>0.75</v>
      </c>
      <c r="S75" s="48">
        <f t="shared" si="42"/>
        <v>0.75</v>
      </c>
      <c r="T75" s="48">
        <f t="shared" si="42"/>
        <v>0.75</v>
      </c>
      <c r="U75" s="48">
        <f t="shared" si="42"/>
        <v>0.75</v>
      </c>
      <c r="V75" s="48">
        <f t="shared" si="42"/>
        <v>0.75</v>
      </c>
      <c r="W75" s="48">
        <f t="shared" si="42"/>
        <v>0.75</v>
      </c>
      <c r="X75" s="48">
        <f t="shared" si="42"/>
        <v>0.75</v>
      </c>
      <c r="Y75" s="48">
        <f t="shared" si="42"/>
        <v>0.75</v>
      </c>
    </row>
    <row r="76" spans="1:25" ht="18" customHeight="1" x14ac:dyDescent="0.25">
      <c r="B76" s="155"/>
      <c r="D76" s="158" t="s">
        <v>218</v>
      </c>
      <c r="E76" s="159" t="s">
        <v>216</v>
      </c>
      <c r="F76" s="33" t="s">
        <v>166</v>
      </c>
      <c r="G76" s="34" t="s">
        <v>163</v>
      </c>
      <c r="H76" s="32">
        <v>450</v>
      </c>
      <c r="I76" s="35" t="s">
        <v>139</v>
      </c>
      <c r="J76" s="35" t="s">
        <v>35</v>
      </c>
      <c r="K76" s="36">
        <f t="shared" ref="K76" si="43">IFERROR(AVERAGE(N76:Y76),"n/a")</f>
        <v>0.75</v>
      </c>
      <c r="L76" s="91" t="s">
        <v>140</v>
      </c>
      <c r="M76" s="92">
        <v>540</v>
      </c>
      <c r="N76" s="93">
        <f>N75</f>
        <v>0.75</v>
      </c>
      <c r="O76" s="46">
        <f t="shared" ref="O76:Y76" si="44">O75</f>
        <v>0.75</v>
      </c>
      <c r="P76" s="46">
        <f t="shared" si="44"/>
        <v>0.75</v>
      </c>
      <c r="Q76" s="46">
        <f t="shared" si="44"/>
        <v>0.75</v>
      </c>
      <c r="R76" s="46">
        <f t="shared" si="44"/>
        <v>0.75</v>
      </c>
      <c r="S76" s="46">
        <f t="shared" si="44"/>
        <v>0.75</v>
      </c>
      <c r="T76" s="46">
        <f t="shared" si="44"/>
        <v>0.75</v>
      </c>
      <c r="U76" s="46">
        <f t="shared" si="44"/>
        <v>0.75</v>
      </c>
      <c r="V76" s="46">
        <f t="shared" si="44"/>
        <v>0.75</v>
      </c>
      <c r="W76" s="46">
        <f t="shared" si="44"/>
        <v>0.75</v>
      </c>
      <c r="X76" s="46">
        <f t="shared" si="44"/>
        <v>0.75</v>
      </c>
      <c r="Y76" s="46">
        <f t="shared" si="44"/>
        <v>0.75</v>
      </c>
    </row>
    <row r="77" spans="1:25" ht="18" customHeight="1" x14ac:dyDescent="0.25">
      <c r="B77" s="155"/>
      <c r="D77" s="158" t="s">
        <v>218</v>
      </c>
      <c r="E77" s="159" t="s">
        <v>216</v>
      </c>
      <c r="F77" s="33" t="s">
        <v>166</v>
      </c>
      <c r="G77" s="34" t="s">
        <v>163</v>
      </c>
      <c r="H77" s="32">
        <v>450</v>
      </c>
      <c r="I77" s="35" t="s">
        <v>139</v>
      </c>
      <c r="J77" s="35" t="s">
        <v>35</v>
      </c>
      <c r="K77" s="36">
        <f>IFERROR(AVERAGE(N77:Y77),"n/a")</f>
        <v>0</v>
      </c>
      <c r="L77" s="35" t="s">
        <v>143</v>
      </c>
      <c r="M77" s="167">
        <v>591</v>
      </c>
      <c r="N77" s="130">
        <v>0</v>
      </c>
      <c r="O77" s="131">
        <v>0</v>
      </c>
      <c r="P77" s="131">
        <v>0</v>
      </c>
      <c r="Q77" s="131">
        <v>0</v>
      </c>
      <c r="R77" s="131">
        <v>0</v>
      </c>
      <c r="S77" s="131">
        <v>0</v>
      </c>
      <c r="T77" s="131">
        <v>0</v>
      </c>
      <c r="U77" s="131">
        <v>0</v>
      </c>
      <c r="V77" s="131">
        <v>0</v>
      </c>
      <c r="W77" s="131">
        <v>0</v>
      </c>
      <c r="X77" s="131">
        <v>0</v>
      </c>
      <c r="Y77" s="131">
        <v>0</v>
      </c>
    </row>
    <row r="78" spans="1:25" ht="18" customHeight="1" x14ac:dyDescent="0.25">
      <c r="B78" s="155"/>
      <c r="D78" s="156" t="s">
        <v>218</v>
      </c>
      <c r="E78" s="157" t="s">
        <v>216</v>
      </c>
      <c r="F78" s="24" t="s">
        <v>166</v>
      </c>
      <c r="G78" s="25" t="s">
        <v>163</v>
      </c>
      <c r="H78" s="23">
        <v>450</v>
      </c>
      <c r="I78" s="26" t="s">
        <v>226</v>
      </c>
      <c r="J78" s="26" t="s">
        <v>34</v>
      </c>
      <c r="K78" s="27">
        <f>IFERROR(AVERAGE(N78:Y78),"n/a")</f>
        <v>0.25</v>
      </c>
      <c r="L78" s="26" t="s">
        <v>28</v>
      </c>
      <c r="M78" s="72" t="s">
        <v>28</v>
      </c>
      <c r="N78" s="30">
        <v>0.25</v>
      </c>
      <c r="O78" s="31">
        <v>0.25</v>
      </c>
      <c r="P78" s="31">
        <v>0.25</v>
      </c>
      <c r="Q78" s="31">
        <v>0.25</v>
      </c>
      <c r="R78" s="31">
        <v>0.25</v>
      </c>
      <c r="S78" s="31">
        <v>0.25</v>
      </c>
      <c r="T78" s="31">
        <v>0.25</v>
      </c>
      <c r="U78" s="31">
        <v>0.25</v>
      </c>
      <c r="V78" s="31">
        <v>0.25</v>
      </c>
      <c r="W78" s="31">
        <v>0.25</v>
      </c>
      <c r="X78" s="31">
        <v>0.25</v>
      </c>
      <c r="Y78" s="31">
        <v>0.25</v>
      </c>
    </row>
    <row r="79" spans="1:25" ht="18" customHeight="1" x14ac:dyDescent="0.25">
      <c r="B79" s="155"/>
      <c r="D79" s="158" t="s">
        <v>218</v>
      </c>
      <c r="E79" s="159" t="s">
        <v>216</v>
      </c>
      <c r="F79" s="33" t="s">
        <v>166</v>
      </c>
      <c r="G79" s="34" t="s">
        <v>163</v>
      </c>
      <c r="H79" s="32">
        <v>450</v>
      </c>
      <c r="I79" s="35" t="s">
        <v>226</v>
      </c>
      <c r="J79" s="35" t="s">
        <v>35</v>
      </c>
      <c r="K79" s="36">
        <f t="shared" ref="K79" si="45">IFERROR(AVERAGE(N79:Y79),"n/a")</f>
        <v>0.25</v>
      </c>
      <c r="L79" s="91" t="s">
        <v>140</v>
      </c>
      <c r="M79" s="92">
        <v>540</v>
      </c>
      <c r="N79" s="93">
        <f>N78</f>
        <v>0.25</v>
      </c>
      <c r="O79" s="46">
        <f t="shared" ref="O79:Y79" si="46">O78</f>
        <v>0.25</v>
      </c>
      <c r="P79" s="46">
        <f t="shared" si="46"/>
        <v>0.25</v>
      </c>
      <c r="Q79" s="46">
        <f t="shared" si="46"/>
        <v>0.25</v>
      </c>
      <c r="R79" s="46">
        <f t="shared" si="46"/>
        <v>0.25</v>
      </c>
      <c r="S79" s="46">
        <f t="shared" si="46"/>
        <v>0.25</v>
      </c>
      <c r="T79" s="46">
        <f t="shared" si="46"/>
        <v>0.25</v>
      </c>
      <c r="U79" s="46">
        <f t="shared" si="46"/>
        <v>0.25</v>
      </c>
      <c r="V79" s="46">
        <f t="shared" si="46"/>
        <v>0.25</v>
      </c>
      <c r="W79" s="46">
        <f t="shared" si="46"/>
        <v>0.25</v>
      </c>
      <c r="X79" s="46">
        <f t="shared" si="46"/>
        <v>0.25</v>
      </c>
      <c r="Y79" s="46">
        <f t="shared" si="46"/>
        <v>0.25</v>
      </c>
    </row>
    <row r="80" spans="1:25" ht="18" customHeight="1" x14ac:dyDescent="0.25">
      <c r="B80" s="155"/>
      <c r="D80" s="158" t="s">
        <v>218</v>
      </c>
      <c r="E80" s="159" t="s">
        <v>216</v>
      </c>
      <c r="F80" s="33" t="s">
        <v>166</v>
      </c>
      <c r="G80" s="34" t="s">
        <v>163</v>
      </c>
      <c r="H80" s="32">
        <v>450</v>
      </c>
      <c r="I80" s="35" t="s">
        <v>226</v>
      </c>
      <c r="J80" s="35" t="s">
        <v>35</v>
      </c>
      <c r="K80" s="36">
        <f>IFERROR(AVERAGE(N80:Y80),"n/a")</f>
        <v>0</v>
      </c>
      <c r="L80" s="35" t="s">
        <v>143</v>
      </c>
      <c r="M80" s="167">
        <v>591</v>
      </c>
      <c r="N80" s="130">
        <v>0</v>
      </c>
      <c r="O80" s="131">
        <v>0</v>
      </c>
      <c r="P80" s="131">
        <v>0</v>
      </c>
      <c r="Q80" s="131">
        <v>0</v>
      </c>
      <c r="R80" s="131">
        <v>0</v>
      </c>
      <c r="S80" s="131">
        <v>0</v>
      </c>
      <c r="T80" s="131">
        <v>0</v>
      </c>
      <c r="U80" s="131">
        <v>0</v>
      </c>
      <c r="V80" s="131">
        <v>0</v>
      </c>
      <c r="W80" s="131">
        <v>0</v>
      </c>
      <c r="X80" s="131">
        <v>0</v>
      </c>
      <c r="Y80" s="131">
        <v>0</v>
      </c>
    </row>
    <row r="81" spans="1:25" ht="18" customHeight="1" x14ac:dyDescent="0.25">
      <c r="B81" s="155"/>
      <c r="D81" s="156" t="s">
        <v>218</v>
      </c>
      <c r="E81" s="157" t="s">
        <v>216</v>
      </c>
      <c r="F81" s="24" t="s">
        <v>164</v>
      </c>
      <c r="G81" s="25" t="s">
        <v>163</v>
      </c>
      <c r="H81" s="23">
        <v>450</v>
      </c>
      <c r="I81" s="26" t="s">
        <v>129</v>
      </c>
      <c r="J81" s="26" t="s">
        <v>34</v>
      </c>
      <c r="K81" s="27">
        <f t="shared" si="0"/>
        <v>1</v>
      </c>
      <c r="L81" s="26" t="s">
        <v>28</v>
      </c>
      <c r="M81" s="72" t="s">
        <v>28</v>
      </c>
      <c r="N81" s="30">
        <v>1</v>
      </c>
      <c r="O81" s="31">
        <v>1</v>
      </c>
      <c r="P81" s="31">
        <v>1</v>
      </c>
      <c r="Q81" s="31">
        <v>1</v>
      </c>
      <c r="R81" s="31">
        <v>1</v>
      </c>
      <c r="S81" s="31">
        <v>1</v>
      </c>
      <c r="T81" s="31">
        <v>1</v>
      </c>
      <c r="U81" s="31">
        <v>1</v>
      </c>
      <c r="V81" s="31">
        <v>1</v>
      </c>
      <c r="W81" s="31">
        <v>1</v>
      </c>
      <c r="X81" s="31">
        <v>1</v>
      </c>
      <c r="Y81" s="31">
        <v>1</v>
      </c>
    </row>
    <row r="82" spans="1:25" ht="18" customHeight="1" x14ac:dyDescent="0.25">
      <c r="B82" s="155"/>
      <c r="D82" s="158" t="s">
        <v>218</v>
      </c>
      <c r="E82" s="159" t="s">
        <v>216</v>
      </c>
      <c r="F82" s="33" t="s">
        <v>164</v>
      </c>
      <c r="G82" s="34" t="s">
        <v>163</v>
      </c>
      <c r="H82" s="32">
        <v>450</v>
      </c>
      <c r="I82" s="35" t="s">
        <v>129</v>
      </c>
      <c r="J82" s="35" t="s">
        <v>35</v>
      </c>
      <c r="K82" s="36">
        <f t="shared" si="0"/>
        <v>4.9999999999999992E-3</v>
      </c>
      <c r="L82" s="35" t="s">
        <v>36</v>
      </c>
      <c r="M82" s="37">
        <f>10*(5*6)/10^3</f>
        <v>0.3</v>
      </c>
      <c r="N82" s="160">
        <v>5.0000000000000001E-3</v>
      </c>
      <c r="O82" s="161">
        <v>5.0000000000000001E-3</v>
      </c>
      <c r="P82" s="161">
        <v>5.0000000000000001E-3</v>
      </c>
      <c r="Q82" s="161">
        <v>5.0000000000000001E-3</v>
      </c>
      <c r="R82" s="161">
        <v>5.0000000000000001E-3</v>
      </c>
      <c r="S82" s="161">
        <v>5.0000000000000001E-3</v>
      </c>
      <c r="T82" s="161">
        <v>5.0000000000000001E-3</v>
      </c>
      <c r="U82" s="161">
        <v>5.0000000000000001E-3</v>
      </c>
      <c r="V82" s="161">
        <v>5.0000000000000001E-3</v>
      </c>
      <c r="W82" s="161">
        <v>5.0000000000000001E-3</v>
      </c>
      <c r="X82" s="161">
        <v>5.0000000000000001E-3</v>
      </c>
      <c r="Y82" s="161">
        <v>5.0000000000000001E-3</v>
      </c>
    </row>
    <row r="83" spans="1:25" ht="18" customHeight="1" x14ac:dyDescent="0.25">
      <c r="B83" s="155"/>
      <c r="D83" s="158" t="s">
        <v>218</v>
      </c>
      <c r="E83" s="159" t="s">
        <v>216</v>
      </c>
      <c r="F83" s="33" t="s">
        <v>164</v>
      </c>
      <c r="G83" s="34" t="s">
        <v>163</v>
      </c>
      <c r="H83" s="32">
        <v>450</v>
      </c>
      <c r="I83" s="35" t="s">
        <v>129</v>
      </c>
      <c r="J83" s="35" t="s">
        <v>35</v>
      </c>
      <c r="K83" s="36">
        <f t="shared" si="0"/>
        <v>0.70000000000000007</v>
      </c>
      <c r="L83" s="35" t="s">
        <v>37</v>
      </c>
      <c r="M83" s="37">
        <v>4.5</v>
      </c>
      <c r="N83" s="40">
        <f t="shared" ref="N83:Y83" si="47">N7/N5*N81</f>
        <v>0.4</v>
      </c>
      <c r="O83" s="41">
        <f t="shared" si="47"/>
        <v>0.5</v>
      </c>
      <c r="P83" s="41">
        <f t="shared" si="47"/>
        <v>0.6</v>
      </c>
      <c r="Q83" s="41">
        <f t="shared" si="47"/>
        <v>0.7</v>
      </c>
      <c r="R83" s="41">
        <f t="shared" si="47"/>
        <v>0.8</v>
      </c>
      <c r="S83" s="41">
        <f t="shared" si="47"/>
        <v>0.9</v>
      </c>
      <c r="T83" s="41">
        <f t="shared" si="47"/>
        <v>0.9</v>
      </c>
      <c r="U83" s="41">
        <f t="shared" si="47"/>
        <v>0.9</v>
      </c>
      <c r="V83" s="41">
        <f t="shared" si="47"/>
        <v>0.9</v>
      </c>
      <c r="W83" s="41">
        <f t="shared" si="47"/>
        <v>0.7</v>
      </c>
      <c r="X83" s="41">
        <f t="shared" si="47"/>
        <v>0.6</v>
      </c>
      <c r="Y83" s="41">
        <f t="shared" si="47"/>
        <v>0.5</v>
      </c>
    </row>
    <row r="84" spans="1:25" ht="18" customHeight="1" x14ac:dyDescent="0.25">
      <c r="B84" s="155"/>
      <c r="D84" s="158" t="s">
        <v>218</v>
      </c>
      <c r="E84" s="159" t="s">
        <v>216</v>
      </c>
      <c r="F84" s="33" t="s">
        <v>164</v>
      </c>
      <c r="G84" s="34" t="s">
        <v>163</v>
      </c>
      <c r="H84" s="32">
        <v>450</v>
      </c>
      <c r="I84" s="35" t="s">
        <v>129</v>
      </c>
      <c r="J84" s="35" t="s">
        <v>35</v>
      </c>
      <c r="K84" s="36">
        <f t="shared" ref="K84:K147" si="48">IFERROR(AVERAGE(N84:Y84),"n/a")</f>
        <v>0.29499999999999987</v>
      </c>
      <c r="L84" s="35" t="s">
        <v>38</v>
      </c>
      <c r="M84" s="37">
        <v>4.5</v>
      </c>
      <c r="N84" s="40">
        <f>N81-SUM(N82:N83)</f>
        <v>0.59499999999999997</v>
      </c>
      <c r="O84" s="41">
        <f t="shared" ref="O84" si="49">O81-SUM(O82:O83)</f>
        <v>0.495</v>
      </c>
      <c r="P84" s="41">
        <f t="shared" ref="P84:Y84" si="50">P81-SUM(P82:P83)</f>
        <v>0.39500000000000002</v>
      </c>
      <c r="Q84" s="41">
        <f t="shared" si="50"/>
        <v>0.29500000000000004</v>
      </c>
      <c r="R84" s="41">
        <f t="shared" si="50"/>
        <v>0.19499999999999995</v>
      </c>
      <c r="S84" s="41">
        <f t="shared" si="50"/>
        <v>9.4999999999999973E-2</v>
      </c>
      <c r="T84" s="41">
        <f t="shared" si="50"/>
        <v>9.4999999999999973E-2</v>
      </c>
      <c r="U84" s="41">
        <f t="shared" si="50"/>
        <v>9.4999999999999973E-2</v>
      </c>
      <c r="V84" s="41">
        <f t="shared" si="50"/>
        <v>9.4999999999999973E-2</v>
      </c>
      <c r="W84" s="41">
        <f t="shared" si="50"/>
        <v>0.29500000000000004</v>
      </c>
      <c r="X84" s="41">
        <f t="shared" si="50"/>
        <v>0.39500000000000002</v>
      </c>
      <c r="Y84" s="41">
        <f t="shared" si="50"/>
        <v>0.495</v>
      </c>
    </row>
    <row r="85" spans="1:25" ht="18" customHeight="1" x14ac:dyDescent="0.25">
      <c r="B85" s="155"/>
      <c r="D85" s="156" t="s">
        <v>218</v>
      </c>
      <c r="E85" s="157" t="s">
        <v>216</v>
      </c>
      <c r="F85" s="24" t="s">
        <v>170</v>
      </c>
      <c r="G85" s="25" t="s">
        <v>163</v>
      </c>
      <c r="H85" s="23">
        <v>530</v>
      </c>
      <c r="I85" s="26" t="s">
        <v>134</v>
      </c>
      <c r="J85" s="26" t="s">
        <v>34</v>
      </c>
      <c r="K85" s="27">
        <f t="shared" si="48"/>
        <v>0.70000000000000007</v>
      </c>
      <c r="L85" s="26" t="s">
        <v>28</v>
      </c>
      <c r="M85" s="72" t="s">
        <v>28</v>
      </c>
      <c r="N85" s="30">
        <v>0.7</v>
      </c>
      <c r="O85" s="31">
        <v>0.7</v>
      </c>
      <c r="P85" s="31">
        <v>0.7</v>
      </c>
      <c r="Q85" s="31">
        <v>0.7</v>
      </c>
      <c r="R85" s="31">
        <v>0.7</v>
      </c>
      <c r="S85" s="31">
        <v>0.7</v>
      </c>
      <c r="T85" s="31">
        <v>0.7</v>
      </c>
      <c r="U85" s="31">
        <v>0.7</v>
      </c>
      <c r="V85" s="31">
        <v>0.7</v>
      </c>
      <c r="W85" s="31">
        <v>0.7</v>
      </c>
      <c r="X85" s="31">
        <v>0.7</v>
      </c>
      <c r="Y85" s="31">
        <v>0.7</v>
      </c>
    </row>
    <row r="86" spans="1:25" ht="18" customHeight="1" x14ac:dyDescent="0.25">
      <c r="B86" s="155"/>
      <c r="D86" s="158" t="s">
        <v>218</v>
      </c>
      <c r="E86" s="159" t="s">
        <v>216</v>
      </c>
      <c r="F86" s="33" t="s">
        <v>170</v>
      </c>
      <c r="G86" s="34" t="s">
        <v>163</v>
      </c>
      <c r="H86" s="32">
        <v>530</v>
      </c>
      <c r="I86" s="35" t="s">
        <v>134</v>
      </c>
      <c r="J86" s="35" t="s">
        <v>35</v>
      </c>
      <c r="K86" s="36">
        <f t="shared" si="48"/>
        <v>0.70000000000000007</v>
      </c>
      <c r="L86" s="35" t="s">
        <v>54</v>
      </c>
      <c r="M86" s="37">
        <v>2.5</v>
      </c>
      <c r="N86" s="40">
        <f>N85</f>
        <v>0.7</v>
      </c>
      <c r="O86" s="41">
        <f t="shared" ref="O86:Y86" si="51">O85</f>
        <v>0.7</v>
      </c>
      <c r="P86" s="41">
        <f t="shared" si="51"/>
        <v>0.7</v>
      </c>
      <c r="Q86" s="41">
        <f t="shared" si="51"/>
        <v>0.7</v>
      </c>
      <c r="R86" s="41">
        <f t="shared" si="51"/>
        <v>0.7</v>
      </c>
      <c r="S86" s="41">
        <f t="shared" si="51"/>
        <v>0.7</v>
      </c>
      <c r="T86" s="41">
        <f t="shared" si="51"/>
        <v>0.7</v>
      </c>
      <c r="U86" s="41">
        <f t="shared" si="51"/>
        <v>0.7</v>
      </c>
      <c r="V86" s="41">
        <f t="shared" si="51"/>
        <v>0.7</v>
      </c>
      <c r="W86" s="41">
        <f t="shared" si="51"/>
        <v>0.7</v>
      </c>
      <c r="X86" s="41">
        <f t="shared" si="51"/>
        <v>0.7</v>
      </c>
      <c r="Y86" s="41">
        <f t="shared" si="51"/>
        <v>0.7</v>
      </c>
    </row>
    <row r="87" spans="1:25" ht="18" customHeight="1" x14ac:dyDescent="0.25">
      <c r="B87" s="155"/>
      <c r="D87" s="169" t="s">
        <v>218</v>
      </c>
      <c r="E87" s="169" t="s">
        <v>216</v>
      </c>
      <c r="F87" s="140" t="s">
        <v>28</v>
      </c>
      <c r="G87" s="141" t="s">
        <v>172</v>
      </c>
      <c r="H87" s="139" t="s">
        <v>28</v>
      </c>
      <c r="I87" s="142" t="s">
        <v>28</v>
      </c>
      <c r="J87" s="142" t="s">
        <v>28</v>
      </c>
      <c r="K87" s="143" t="str">
        <f t="shared" si="48"/>
        <v>n/a</v>
      </c>
      <c r="L87" s="142" t="s">
        <v>28</v>
      </c>
      <c r="M87" s="144" t="s">
        <v>28</v>
      </c>
      <c r="N87" s="145" t="s">
        <v>28</v>
      </c>
      <c r="O87" s="143" t="s">
        <v>28</v>
      </c>
      <c r="P87" s="143" t="s">
        <v>28</v>
      </c>
      <c r="Q87" s="143" t="s">
        <v>28</v>
      </c>
      <c r="R87" s="143" t="s">
        <v>28</v>
      </c>
      <c r="S87" s="143" t="s">
        <v>28</v>
      </c>
      <c r="T87" s="143" t="s">
        <v>28</v>
      </c>
      <c r="U87" s="143" t="s">
        <v>28</v>
      </c>
      <c r="V87" s="143" t="s">
        <v>28</v>
      </c>
      <c r="W87" s="143" t="s">
        <v>28</v>
      </c>
      <c r="X87" s="143" t="s">
        <v>28</v>
      </c>
      <c r="Y87" s="143" t="s">
        <v>28</v>
      </c>
    </row>
    <row r="88" spans="1:25" ht="17.25" customHeight="1" x14ac:dyDescent="0.25">
      <c r="A88" s="1"/>
      <c r="B88" s="155"/>
      <c r="C88"/>
      <c r="D88" s="23" t="s">
        <v>218</v>
      </c>
      <c r="E88" s="23" t="s">
        <v>216</v>
      </c>
      <c r="F88" s="24" t="s">
        <v>173</v>
      </c>
      <c r="G88" s="25" t="s">
        <v>163</v>
      </c>
      <c r="H88" s="23">
        <v>540</v>
      </c>
      <c r="I88" s="26" t="s">
        <v>155</v>
      </c>
      <c r="J88" s="26" t="s">
        <v>34</v>
      </c>
      <c r="K88" s="27">
        <f t="shared" si="48"/>
        <v>6.6666666666666666E-2</v>
      </c>
      <c r="L88" s="28" t="s">
        <v>28</v>
      </c>
      <c r="M88" s="29" t="s">
        <v>28</v>
      </c>
      <c r="N88" s="30">
        <v>0.01</v>
      </c>
      <c r="O88" s="31">
        <v>0.03</v>
      </c>
      <c r="P88" s="31">
        <v>0.05</v>
      </c>
      <c r="Q88" s="31">
        <v>0.05</v>
      </c>
      <c r="R88" s="31">
        <v>0.06</v>
      </c>
      <c r="S88" s="31">
        <v>7.0000000000000007E-2</v>
      </c>
      <c r="T88" s="31">
        <v>0.11</v>
      </c>
      <c r="U88" s="31">
        <v>0.18</v>
      </c>
      <c r="V88" s="31">
        <v>0.11</v>
      </c>
      <c r="W88" s="31">
        <v>7.0000000000000007E-2</v>
      </c>
      <c r="X88" s="31">
        <v>0.05</v>
      </c>
      <c r="Y88" s="31">
        <v>0.01</v>
      </c>
    </row>
    <row r="89" spans="1:25" ht="17.25" customHeight="1" x14ac:dyDescent="0.25">
      <c r="A89" s="1"/>
      <c r="B89" s="155"/>
      <c r="C89"/>
      <c r="D89" s="32" t="s">
        <v>218</v>
      </c>
      <c r="E89" s="32" t="s">
        <v>216</v>
      </c>
      <c r="F89" s="33" t="s">
        <v>173</v>
      </c>
      <c r="G89" s="34" t="s">
        <v>163</v>
      </c>
      <c r="H89" s="32">
        <v>540</v>
      </c>
      <c r="I89" s="35" t="s">
        <v>155</v>
      </c>
      <c r="J89" s="35" t="s">
        <v>35</v>
      </c>
      <c r="K89" s="36">
        <f t="shared" si="48"/>
        <v>4.9166666666666671E-2</v>
      </c>
      <c r="L89" s="35" t="s">
        <v>156</v>
      </c>
      <c r="M89" s="37">
        <v>0.12</v>
      </c>
      <c r="N89" s="44">
        <f>ROUND(N88*0.7,2)</f>
        <v>0.01</v>
      </c>
      <c r="O89" s="39">
        <f t="shared" ref="O89:Y89" si="52">ROUND(O88*0.7,2)</f>
        <v>0.02</v>
      </c>
      <c r="P89" s="39">
        <f t="shared" si="52"/>
        <v>0.04</v>
      </c>
      <c r="Q89" s="39">
        <f t="shared" si="52"/>
        <v>0.04</v>
      </c>
      <c r="R89" s="39">
        <f t="shared" si="52"/>
        <v>0.04</v>
      </c>
      <c r="S89" s="39">
        <f t="shared" si="52"/>
        <v>0.05</v>
      </c>
      <c r="T89" s="39">
        <f t="shared" si="52"/>
        <v>0.08</v>
      </c>
      <c r="U89" s="39">
        <f t="shared" si="52"/>
        <v>0.13</v>
      </c>
      <c r="V89" s="39">
        <f t="shared" si="52"/>
        <v>0.08</v>
      </c>
      <c r="W89" s="39">
        <f t="shared" si="52"/>
        <v>0.05</v>
      </c>
      <c r="X89" s="39">
        <f t="shared" si="52"/>
        <v>0.04</v>
      </c>
      <c r="Y89" s="39">
        <f t="shared" si="52"/>
        <v>0.01</v>
      </c>
    </row>
    <row r="90" spans="1:25" ht="17.25" customHeight="1" x14ac:dyDescent="0.25">
      <c r="A90" s="1"/>
      <c r="B90" s="155"/>
      <c r="C90"/>
      <c r="D90" s="32" t="s">
        <v>218</v>
      </c>
      <c r="E90" s="32" t="s">
        <v>216</v>
      </c>
      <c r="F90" s="33" t="s">
        <v>173</v>
      </c>
      <c r="G90" s="34" t="s">
        <v>163</v>
      </c>
      <c r="H90" s="32">
        <v>540</v>
      </c>
      <c r="I90" s="35" t="s">
        <v>155</v>
      </c>
      <c r="J90" s="35" t="s">
        <v>35</v>
      </c>
      <c r="K90" s="36">
        <f t="shared" si="48"/>
        <v>1.7500000000000002E-2</v>
      </c>
      <c r="L90" s="35" t="s">
        <v>157</v>
      </c>
      <c r="M90" s="37">
        <v>0.75</v>
      </c>
      <c r="N90" s="44">
        <f>N88-N89</f>
        <v>0</v>
      </c>
      <c r="O90" s="39">
        <f t="shared" ref="O90:Y90" si="53">O88-O89</f>
        <v>9.9999999999999985E-3</v>
      </c>
      <c r="P90" s="39">
        <f t="shared" si="53"/>
        <v>1.0000000000000002E-2</v>
      </c>
      <c r="Q90" s="39">
        <f t="shared" si="53"/>
        <v>1.0000000000000002E-2</v>
      </c>
      <c r="R90" s="39">
        <f t="shared" si="53"/>
        <v>1.9999999999999997E-2</v>
      </c>
      <c r="S90" s="39">
        <f t="shared" si="53"/>
        <v>2.0000000000000004E-2</v>
      </c>
      <c r="T90" s="39">
        <f t="shared" si="53"/>
        <v>0.03</v>
      </c>
      <c r="U90" s="39">
        <f t="shared" si="53"/>
        <v>4.9999999999999989E-2</v>
      </c>
      <c r="V90" s="39">
        <f t="shared" si="53"/>
        <v>0.03</v>
      </c>
      <c r="W90" s="39">
        <f t="shared" si="53"/>
        <v>2.0000000000000004E-2</v>
      </c>
      <c r="X90" s="39">
        <f t="shared" si="53"/>
        <v>1.0000000000000002E-2</v>
      </c>
      <c r="Y90" s="39">
        <f t="shared" si="53"/>
        <v>0</v>
      </c>
    </row>
    <row r="91" spans="1:25" ht="17.25" customHeight="1" x14ac:dyDescent="0.25">
      <c r="A91" s="1"/>
      <c r="B91" s="155"/>
      <c r="C91"/>
      <c r="D91" s="32" t="s">
        <v>218</v>
      </c>
      <c r="E91" s="32" t="s">
        <v>216</v>
      </c>
      <c r="F91" s="33" t="s">
        <v>173</v>
      </c>
      <c r="G91" s="34" t="s">
        <v>163</v>
      </c>
      <c r="H91" s="32">
        <v>540</v>
      </c>
      <c r="I91" s="35" t="s">
        <v>155</v>
      </c>
      <c r="J91" s="35" t="s">
        <v>35</v>
      </c>
      <c r="K91" s="36">
        <f t="shared" si="48"/>
        <v>6.6666666666666666E-2</v>
      </c>
      <c r="L91" s="35" t="s">
        <v>55</v>
      </c>
      <c r="M91" s="37">
        <f>ROUND(30%*15,1)</f>
        <v>4.5</v>
      </c>
      <c r="N91" s="44">
        <f>SUM(N89:N90)</f>
        <v>0.01</v>
      </c>
      <c r="O91" s="39">
        <f t="shared" ref="O91:Y91" si="54">SUM(O89:O90)</f>
        <v>0.03</v>
      </c>
      <c r="P91" s="39">
        <f t="shared" si="54"/>
        <v>0.05</v>
      </c>
      <c r="Q91" s="39">
        <f t="shared" si="54"/>
        <v>0.05</v>
      </c>
      <c r="R91" s="39">
        <f t="shared" si="54"/>
        <v>0.06</v>
      </c>
      <c r="S91" s="39">
        <f t="shared" si="54"/>
        <v>7.0000000000000007E-2</v>
      </c>
      <c r="T91" s="39">
        <f t="shared" si="54"/>
        <v>0.11</v>
      </c>
      <c r="U91" s="39">
        <f t="shared" si="54"/>
        <v>0.18</v>
      </c>
      <c r="V91" s="39">
        <f t="shared" si="54"/>
        <v>0.11</v>
      </c>
      <c r="W91" s="39">
        <f t="shared" si="54"/>
        <v>7.0000000000000007E-2</v>
      </c>
      <c r="X91" s="39">
        <f t="shared" si="54"/>
        <v>0.05</v>
      </c>
      <c r="Y91" s="39">
        <f t="shared" si="54"/>
        <v>0.01</v>
      </c>
    </row>
    <row r="92" spans="1:25" ht="17.25" customHeight="1" x14ac:dyDescent="0.25">
      <c r="A92" s="1"/>
      <c r="B92" s="155"/>
      <c r="C92"/>
      <c r="D92" s="23" t="s">
        <v>218</v>
      </c>
      <c r="E92" s="23" t="s">
        <v>216</v>
      </c>
      <c r="F92" s="24" t="s">
        <v>173</v>
      </c>
      <c r="G92" s="25" t="s">
        <v>163</v>
      </c>
      <c r="H92" s="23">
        <v>540</v>
      </c>
      <c r="I92" s="26" t="s">
        <v>158</v>
      </c>
      <c r="J92" s="26" t="s">
        <v>34</v>
      </c>
      <c r="K92" s="27">
        <f t="shared" si="48"/>
        <v>6.6666666666666666E-2</v>
      </c>
      <c r="L92" s="28" t="s">
        <v>28</v>
      </c>
      <c r="M92" s="29" t="s">
        <v>28</v>
      </c>
      <c r="N92" s="30">
        <v>0.01</v>
      </c>
      <c r="O92" s="31">
        <v>0.03</v>
      </c>
      <c r="P92" s="31">
        <v>0.05</v>
      </c>
      <c r="Q92" s="31">
        <v>0.05</v>
      </c>
      <c r="R92" s="31">
        <v>0.06</v>
      </c>
      <c r="S92" s="31">
        <v>7.0000000000000007E-2</v>
      </c>
      <c r="T92" s="31">
        <v>0.11</v>
      </c>
      <c r="U92" s="31">
        <v>0.18</v>
      </c>
      <c r="V92" s="31">
        <v>0.11</v>
      </c>
      <c r="W92" s="31">
        <v>7.0000000000000007E-2</v>
      </c>
      <c r="X92" s="31">
        <v>0.05</v>
      </c>
      <c r="Y92" s="31">
        <v>0.01</v>
      </c>
    </row>
    <row r="93" spans="1:25" ht="17.25" customHeight="1" x14ac:dyDescent="0.25">
      <c r="A93" s="1"/>
      <c r="B93" s="155"/>
      <c r="C93"/>
      <c r="D93" s="32" t="s">
        <v>218</v>
      </c>
      <c r="E93" s="32" t="s">
        <v>216</v>
      </c>
      <c r="F93" s="33" t="s">
        <v>173</v>
      </c>
      <c r="G93" s="34" t="s">
        <v>163</v>
      </c>
      <c r="H93" s="32">
        <v>540</v>
      </c>
      <c r="I93" s="35" t="s">
        <v>158</v>
      </c>
      <c r="J93" s="35" t="s">
        <v>35</v>
      </c>
      <c r="K93" s="36">
        <f t="shared" si="48"/>
        <v>4.9166666666666671E-2</v>
      </c>
      <c r="L93" s="35" t="s">
        <v>156</v>
      </c>
      <c r="M93" s="37">
        <v>0.12</v>
      </c>
      <c r="N93" s="44">
        <f>ROUND(N92*0.7,2)</f>
        <v>0.01</v>
      </c>
      <c r="O93" s="39">
        <f t="shared" ref="O93:Y93" si="55">ROUND(O92*0.7,2)</f>
        <v>0.02</v>
      </c>
      <c r="P93" s="39">
        <f t="shared" si="55"/>
        <v>0.04</v>
      </c>
      <c r="Q93" s="39">
        <f t="shared" si="55"/>
        <v>0.04</v>
      </c>
      <c r="R93" s="39">
        <f t="shared" si="55"/>
        <v>0.04</v>
      </c>
      <c r="S93" s="39">
        <f t="shared" si="55"/>
        <v>0.05</v>
      </c>
      <c r="T93" s="39">
        <f t="shared" si="55"/>
        <v>0.08</v>
      </c>
      <c r="U93" s="39">
        <f t="shared" si="55"/>
        <v>0.13</v>
      </c>
      <c r="V93" s="39">
        <f t="shared" si="55"/>
        <v>0.08</v>
      </c>
      <c r="W93" s="39">
        <f t="shared" si="55"/>
        <v>0.05</v>
      </c>
      <c r="X93" s="39">
        <f t="shared" si="55"/>
        <v>0.04</v>
      </c>
      <c r="Y93" s="39">
        <f t="shared" si="55"/>
        <v>0.01</v>
      </c>
    </row>
    <row r="94" spans="1:25" ht="17.25" customHeight="1" x14ac:dyDescent="0.25">
      <c r="A94" s="1"/>
      <c r="B94" s="155"/>
      <c r="C94"/>
      <c r="D94" s="32" t="s">
        <v>218</v>
      </c>
      <c r="E94" s="32" t="s">
        <v>216</v>
      </c>
      <c r="F94" s="33" t="s">
        <v>173</v>
      </c>
      <c r="G94" s="34" t="s">
        <v>163</v>
      </c>
      <c r="H94" s="32">
        <v>540</v>
      </c>
      <c r="I94" s="35" t="s">
        <v>158</v>
      </c>
      <c r="J94" s="35" t="s">
        <v>35</v>
      </c>
      <c r="K94" s="36">
        <f t="shared" si="48"/>
        <v>1.7500000000000002E-2</v>
      </c>
      <c r="L94" s="35" t="s">
        <v>157</v>
      </c>
      <c r="M94" s="37">
        <v>0.75</v>
      </c>
      <c r="N94" s="44">
        <f>N92-N93</f>
        <v>0</v>
      </c>
      <c r="O94" s="39">
        <f t="shared" ref="O94:Y94" si="56">O92-O93</f>
        <v>9.9999999999999985E-3</v>
      </c>
      <c r="P94" s="39">
        <f t="shared" si="56"/>
        <v>1.0000000000000002E-2</v>
      </c>
      <c r="Q94" s="39">
        <f t="shared" si="56"/>
        <v>1.0000000000000002E-2</v>
      </c>
      <c r="R94" s="39">
        <f t="shared" si="56"/>
        <v>1.9999999999999997E-2</v>
      </c>
      <c r="S94" s="39">
        <f t="shared" si="56"/>
        <v>2.0000000000000004E-2</v>
      </c>
      <c r="T94" s="39">
        <f t="shared" si="56"/>
        <v>0.03</v>
      </c>
      <c r="U94" s="39">
        <f t="shared" si="56"/>
        <v>4.9999999999999989E-2</v>
      </c>
      <c r="V94" s="39">
        <f t="shared" si="56"/>
        <v>0.03</v>
      </c>
      <c r="W94" s="39">
        <f t="shared" si="56"/>
        <v>2.0000000000000004E-2</v>
      </c>
      <c r="X94" s="39">
        <f t="shared" si="56"/>
        <v>1.0000000000000002E-2</v>
      </c>
      <c r="Y94" s="39">
        <f t="shared" si="56"/>
        <v>0</v>
      </c>
    </row>
    <row r="95" spans="1:25" ht="17.25" customHeight="1" x14ac:dyDescent="0.25">
      <c r="A95" s="1"/>
      <c r="B95" s="155"/>
      <c r="C95"/>
      <c r="D95" s="32" t="s">
        <v>218</v>
      </c>
      <c r="E95" s="32" t="s">
        <v>216</v>
      </c>
      <c r="F95" s="33" t="s">
        <v>173</v>
      </c>
      <c r="G95" s="34" t="s">
        <v>163</v>
      </c>
      <c r="H95" s="32">
        <v>540</v>
      </c>
      <c r="I95" s="35" t="s">
        <v>158</v>
      </c>
      <c r="J95" s="35" t="s">
        <v>35</v>
      </c>
      <c r="K95" s="36">
        <f t="shared" si="48"/>
        <v>6.6666666666666666E-2</v>
      </c>
      <c r="L95" s="35" t="s">
        <v>55</v>
      </c>
      <c r="M95" s="37">
        <f>ROUND(10%*30,1)</f>
        <v>3</v>
      </c>
      <c r="N95" s="44">
        <f>SUM(N93:N94)</f>
        <v>0.01</v>
      </c>
      <c r="O95" s="39">
        <f t="shared" ref="O95:Y95" si="57">SUM(O93:O94)</f>
        <v>0.03</v>
      </c>
      <c r="P95" s="39">
        <f t="shared" si="57"/>
        <v>0.05</v>
      </c>
      <c r="Q95" s="39">
        <f t="shared" si="57"/>
        <v>0.05</v>
      </c>
      <c r="R95" s="39">
        <f t="shared" si="57"/>
        <v>0.06</v>
      </c>
      <c r="S95" s="39">
        <f t="shared" si="57"/>
        <v>7.0000000000000007E-2</v>
      </c>
      <c r="T95" s="39">
        <f t="shared" si="57"/>
        <v>0.11</v>
      </c>
      <c r="U95" s="39">
        <f t="shared" si="57"/>
        <v>0.18</v>
      </c>
      <c r="V95" s="39">
        <f t="shared" si="57"/>
        <v>0.11</v>
      </c>
      <c r="W95" s="39">
        <f t="shared" si="57"/>
        <v>7.0000000000000007E-2</v>
      </c>
      <c r="X95" s="39">
        <f t="shared" si="57"/>
        <v>0.05</v>
      </c>
      <c r="Y95" s="39">
        <f t="shared" si="57"/>
        <v>0.01</v>
      </c>
    </row>
    <row r="96" spans="1:25" ht="18" customHeight="1" x14ac:dyDescent="0.25">
      <c r="B96" s="155"/>
      <c r="D96" s="11" t="s">
        <v>218</v>
      </c>
      <c r="E96" s="11" t="s">
        <v>216</v>
      </c>
      <c r="F96" s="12" t="s">
        <v>28</v>
      </c>
      <c r="G96" s="13" t="s">
        <v>176</v>
      </c>
      <c r="H96" s="11" t="s">
        <v>28</v>
      </c>
      <c r="I96" s="14" t="s">
        <v>28</v>
      </c>
      <c r="J96" s="14" t="s">
        <v>28</v>
      </c>
      <c r="K96" s="11" t="str">
        <f t="shared" si="48"/>
        <v>n/a</v>
      </c>
      <c r="L96" s="14" t="s">
        <v>28</v>
      </c>
      <c r="M96" s="15" t="s">
        <v>28</v>
      </c>
      <c r="N96" s="16" t="s">
        <v>28</v>
      </c>
      <c r="O96" s="11" t="s">
        <v>28</v>
      </c>
      <c r="P96" s="11" t="s">
        <v>28</v>
      </c>
      <c r="Q96" s="11" t="s">
        <v>28</v>
      </c>
      <c r="R96" s="11" t="s">
        <v>28</v>
      </c>
      <c r="S96" s="11" t="s">
        <v>28</v>
      </c>
      <c r="T96" s="11" t="s">
        <v>28</v>
      </c>
      <c r="U96" s="11" t="s">
        <v>28</v>
      </c>
      <c r="V96" s="11" t="s">
        <v>28</v>
      </c>
      <c r="W96" s="11" t="s">
        <v>28</v>
      </c>
      <c r="X96" s="11" t="s">
        <v>28</v>
      </c>
      <c r="Y96" s="11" t="s">
        <v>28</v>
      </c>
    </row>
    <row r="97" spans="1:25" ht="18" customHeight="1" x14ac:dyDescent="0.25">
      <c r="B97" s="155"/>
      <c r="D97" s="17" t="s">
        <v>218</v>
      </c>
      <c r="E97" s="17" t="s">
        <v>216</v>
      </c>
      <c r="F97" s="18" t="s">
        <v>28</v>
      </c>
      <c r="G97" s="19" t="s">
        <v>177</v>
      </c>
      <c r="H97" s="17" t="s">
        <v>28</v>
      </c>
      <c r="I97" s="20" t="s">
        <v>28</v>
      </c>
      <c r="J97" s="20" t="s">
        <v>28</v>
      </c>
      <c r="K97" s="17" t="str">
        <f t="shared" si="48"/>
        <v>n/a</v>
      </c>
      <c r="L97" s="20" t="s">
        <v>28</v>
      </c>
      <c r="M97" s="21" t="s">
        <v>28</v>
      </c>
      <c r="N97" s="22" t="s">
        <v>28</v>
      </c>
      <c r="O97" s="17" t="s">
        <v>28</v>
      </c>
      <c r="P97" s="17" t="s">
        <v>28</v>
      </c>
      <c r="Q97" s="17" t="s">
        <v>28</v>
      </c>
      <c r="R97" s="17" t="s">
        <v>28</v>
      </c>
      <c r="S97" s="17" t="s">
        <v>28</v>
      </c>
      <c r="T97" s="17" t="s">
        <v>28</v>
      </c>
      <c r="U97" s="17" t="s">
        <v>28</v>
      </c>
      <c r="V97" s="17" t="s">
        <v>28</v>
      </c>
      <c r="W97" s="17" t="s">
        <v>28</v>
      </c>
      <c r="X97" s="17" t="s">
        <v>28</v>
      </c>
      <c r="Y97" s="17" t="s">
        <v>28</v>
      </c>
    </row>
    <row r="98" spans="1:25" ht="18" customHeight="1" x14ac:dyDescent="0.25">
      <c r="B98" s="155"/>
      <c r="D98" s="156" t="s">
        <v>218</v>
      </c>
      <c r="E98" s="157" t="s">
        <v>216</v>
      </c>
      <c r="F98" s="24" t="s">
        <v>228</v>
      </c>
      <c r="G98" s="25" t="s">
        <v>179</v>
      </c>
      <c r="H98" s="23">
        <v>750</v>
      </c>
      <c r="I98" s="26" t="s">
        <v>139</v>
      </c>
      <c r="J98" s="26" t="s">
        <v>34</v>
      </c>
      <c r="K98" s="27">
        <f>IFERROR(AVERAGE(N98:Y98),"n/a")</f>
        <v>0.19999999999999998</v>
      </c>
      <c r="L98" s="26" t="s">
        <v>28</v>
      </c>
      <c r="M98" s="72" t="s">
        <v>28</v>
      </c>
      <c r="N98" s="30">
        <v>0.2</v>
      </c>
      <c r="O98" s="31">
        <v>0.2</v>
      </c>
      <c r="P98" s="31">
        <v>0.2</v>
      </c>
      <c r="Q98" s="31">
        <v>0.2</v>
      </c>
      <c r="R98" s="31">
        <v>0.2</v>
      </c>
      <c r="S98" s="31">
        <v>0.2</v>
      </c>
      <c r="T98" s="31">
        <v>0.2</v>
      </c>
      <c r="U98" s="31">
        <v>0.2</v>
      </c>
      <c r="V98" s="31">
        <v>0.2</v>
      </c>
      <c r="W98" s="31">
        <v>0.2</v>
      </c>
      <c r="X98" s="31">
        <v>0.2</v>
      </c>
      <c r="Y98" s="31">
        <v>0.2</v>
      </c>
    </row>
    <row r="99" spans="1:25" ht="18" customHeight="1" x14ac:dyDescent="0.25">
      <c r="B99" s="155"/>
      <c r="D99" s="158" t="s">
        <v>218</v>
      </c>
      <c r="E99" s="159" t="s">
        <v>216</v>
      </c>
      <c r="F99" s="33" t="s">
        <v>228</v>
      </c>
      <c r="G99" s="34" t="s">
        <v>179</v>
      </c>
      <c r="H99" s="32">
        <v>750</v>
      </c>
      <c r="I99" s="35" t="s">
        <v>139</v>
      </c>
      <c r="J99" s="35" t="s">
        <v>35</v>
      </c>
      <c r="K99" s="36">
        <f t="shared" ref="K99" si="58">IFERROR(AVERAGE(N99:Y99),"n/a")</f>
        <v>0.19999999999999998</v>
      </c>
      <c r="L99" s="91" t="s">
        <v>140</v>
      </c>
      <c r="M99" s="92">
        <v>220</v>
      </c>
      <c r="N99" s="93">
        <f>N98</f>
        <v>0.2</v>
      </c>
      <c r="O99" s="46">
        <f t="shared" ref="O99:Y99" si="59">O98</f>
        <v>0.2</v>
      </c>
      <c r="P99" s="46">
        <f t="shared" si="59"/>
        <v>0.2</v>
      </c>
      <c r="Q99" s="46">
        <f t="shared" si="59"/>
        <v>0.2</v>
      </c>
      <c r="R99" s="46">
        <f t="shared" si="59"/>
        <v>0.2</v>
      </c>
      <c r="S99" s="46">
        <f t="shared" si="59"/>
        <v>0.2</v>
      </c>
      <c r="T99" s="46">
        <f t="shared" si="59"/>
        <v>0.2</v>
      </c>
      <c r="U99" s="46">
        <f t="shared" si="59"/>
        <v>0.2</v>
      </c>
      <c r="V99" s="46">
        <f t="shared" si="59"/>
        <v>0.2</v>
      </c>
      <c r="W99" s="46">
        <f t="shared" si="59"/>
        <v>0.2</v>
      </c>
      <c r="X99" s="46">
        <f t="shared" si="59"/>
        <v>0.2</v>
      </c>
      <c r="Y99" s="46">
        <f t="shared" si="59"/>
        <v>0.2</v>
      </c>
    </row>
    <row r="100" spans="1:25" ht="18" customHeight="1" x14ac:dyDescent="0.25">
      <c r="B100" s="155"/>
      <c r="D100" s="158" t="s">
        <v>218</v>
      </c>
      <c r="E100" s="159" t="s">
        <v>216</v>
      </c>
      <c r="F100" s="33" t="s">
        <v>228</v>
      </c>
      <c r="G100" s="34" t="s">
        <v>179</v>
      </c>
      <c r="H100" s="32">
        <v>750</v>
      </c>
      <c r="I100" s="35" t="s">
        <v>139</v>
      </c>
      <c r="J100" s="35" t="s">
        <v>35</v>
      </c>
      <c r="K100" s="36">
        <f>IFERROR(AVERAGE(N100:Y100),"n/a")</f>
        <v>0</v>
      </c>
      <c r="L100" s="35" t="s">
        <v>143</v>
      </c>
      <c r="M100" s="37">
        <f>591/2</f>
        <v>295.5</v>
      </c>
      <c r="N100" s="130">
        <v>0</v>
      </c>
      <c r="O100" s="131">
        <v>0</v>
      </c>
      <c r="P100" s="131">
        <v>0</v>
      </c>
      <c r="Q100" s="131">
        <v>0</v>
      </c>
      <c r="R100" s="131">
        <v>0</v>
      </c>
      <c r="S100" s="131">
        <v>0</v>
      </c>
      <c r="T100" s="131">
        <v>0</v>
      </c>
      <c r="U100" s="131">
        <v>0</v>
      </c>
      <c r="V100" s="131">
        <v>0</v>
      </c>
      <c r="W100" s="131">
        <v>0</v>
      </c>
      <c r="X100" s="131">
        <v>0</v>
      </c>
      <c r="Y100" s="131">
        <v>0</v>
      </c>
    </row>
    <row r="101" spans="1:25" ht="18" customHeight="1" x14ac:dyDescent="0.25">
      <c r="B101" s="155"/>
      <c r="D101" s="156" t="s">
        <v>218</v>
      </c>
      <c r="E101" s="157" t="s">
        <v>216</v>
      </c>
      <c r="F101" s="24" t="s">
        <v>178</v>
      </c>
      <c r="G101" s="25" t="s">
        <v>179</v>
      </c>
      <c r="H101" s="23">
        <v>750</v>
      </c>
      <c r="I101" s="26" t="s">
        <v>147</v>
      </c>
      <c r="J101" s="26" t="s">
        <v>34</v>
      </c>
      <c r="K101" s="27">
        <f t="shared" si="48"/>
        <v>1</v>
      </c>
      <c r="L101" s="26" t="s">
        <v>28</v>
      </c>
      <c r="M101" s="72" t="s">
        <v>28</v>
      </c>
      <c r="N101" s="30">
        <v>1</v>
      </c>
      <c r="O101" s="31">
        <v>1</v>
      </c>
      <c r="P101" s="31">
        <v>1</v>
      </c>
      <c r="Q101" s="31">
        <v>1</v>
      </c>
      <c r="R101" s="31">
        <v>1</v>
      </c>
      <c r="S101" s="31">
        <v>1</v>
      </c>
      <c r="T101" s="31">
        <v>1</v>
      </c>
      <c r="U101" s="31">
        <v>1</v>
      </c>
      <c r="V101" s="31">
        <v>1</v>
      </c>
      <c r="W101" s="31">
        <v>1</v>
      </c>
      <c r="X101" s="31">
        <v>1</v>
      </c>
      <c r="Y101" s="31">
        <v>1</v>
      </c>
    </row>
    <row r="102" spans="1:25" ht="18" customHeight="1" x14ac:dyDescent="0.25">
      <c r="B102" s="155"/>
      <c r="D102" s="156" t="s">
        <v>218</v>
      </c>
      <c r="E102" s="157" t="s">
        <v>216</v>
      </c>
      <c r="F102" s="24" t="s">
        <v>180</v>
      </c>
      <c r="G102" s="25" t="s">
        <v>179</v>
      </c>
      <c r="H102" s="23">
        <v>950</v>
      </c>
      <c r="I102" s="26" t="s">
        <v>129</v>
      </c>
      <c r="J102" s="26" t="s">
        <v>34</v>
      </c>
      <c r="K102" s="27">
        <f t="shared" si="48"/>
        <v>1</v>
      </c>
      <c r="L102" s="26" t="s">
        <v>28</v>
      </c>
      <c r="M102" s="72" t="s">
        <v>28</v>
      </c>
      <c r="N102" s="30">
        <v>1</v>
      </c>
      <c r="O102" s="31">
        <v>1</v>
      </c>
      <c r="P102" s="31">
        <v>1</v>
      </c>
      <c r="Q102" s="31">
        <v>1</v>
      </c>
      <c r="R102" s="31">
        <v>1</v>
      </c>
      <c r="S102" s="31">
        <v>1</v>
      </c>
      <c r="T102" s="31">
        <v>1</v>
      </c>
      <c r="U102" s="31">
        <v>1</v>
      </c>
      <c r="V102" s="31">
        <v>1</v>
      </c>
      <c r="W102" s="31">
        <v>1</v>
      </c>
      <c r="X102" s="31">
        <v>1</v>
      </c>
      <c r="Y102" s="31">
        <v>1</v>
      </c>
    </row>
    <row r="103" spans="1:25" ht="18" customHeight="1" x14ac:dyDescent="0.25">
      <c r="B103" s="155"/>
      <c r="D103" s="158" t="s">
        <v>218</v>
      </c>
      <c r="E103" s="159" t="s">
        <v>216</v>
      </c>
      <c r="F103" s="33" t="s">
        <v>180</v>
      </c>
      <c r="G103" s="34" t="s">
        <v>179</v>
      </c>
      <c r="H103" s="32">
        <v>950</v>
      </c>
      <c r="I103" s="35" t="s">
        <v>129</v>
      </c>
      <c r="J103" s="35" t="s">
        <v>35</v>
      </c>
      <c r="K103" s="36">
        <f t="shared" si="48"/>
        <v>4.9999999999999992E-3</v>
      </c>
      <c r="L103" s="35" t="s">
        <v>36</v>
      </c>
      <c r="M103" s="37">
        <f>10*(5*6)/10^3</f>
        <v>0.3</v>
      </c>
      <c r="N103" s="160">
        <v>5.0000000000000001E-3</v>
      </c>
      <c r="O103" s="161">
        <v>5.0000000000000001E-3</v>
      </c>
      <c r="P103" s="161">
        <v>5.0000000000000001E-3</v>
      </c>
      <c r="Q103" s="161">
        <v>5.0000000000000001E-3</v>
      </c>
      <c r="R103" s="161">
        <v>5.0000000000000001E-3</v>
      </c>
      <c r="S103" s="161">
        <v>5.0000000000000001E-3</v>
      </c>
      <c r="T103" s="161">
        <v>5.0000000000000001E-3</v>
      </c>
      <c r="U103" s="161">
        <v>5.0000000000000001E-3</v>
      </c>
      <c r="V103" s="161">
        <v>5.0000000000000001E-3</v>
      </c>
      <c r="W103" s="161">
        <v>5.0000000000000001E-3</v>
      </c>
      <c r="X103" s="161">
        <v>5.0000000000000001E-3</v>
      </c>
      <c r="Y103" s="161">
        <v>5.0000000000000001E-3</v>
      </c>
    </row>
    <row r="104" spans="1:25" ht="18" customHeight="1" x14ac:dyDescent="0.25">
      <c r="B104" s="155"/>
      <c r="D104" s="158" t="s">
        <v>218</v>
      </c>
      <c r="E104" s="159" t="s">
        <v>216</v>
      </c>
      <c r="F104" s="33" t="s">
        <v>180</v>
      </c>
      <c r="G104" s="34" t="s">
        <v>179</v>
      </c>
      <c r="H104" s="32">
        <v>950</v>
      </c>
      <c r="I104" s="35" t="s">
        <v>129</v>
      </c>
      <c r="J104" s="35" t="s">
        <v>35</v>
      </c>
      <c r="K104" s="36">
        <f t="shared" si="48"/>
        <v>0.70000000000000007</v>
      </c>
      <c r="L104" s="35" t="s">
        <v>37</v>
      </c>
      <c r="M104" s="37">
        <v>4.5</v>
      </c>
      <c r="N104" s="40">
        <f t="shared" ref="N104:Y104" si="60">N7/N5*N102</f>
        <v>0.4</v>
      </c>
      <c r="O104" s="41">
        <f t="shared" si="60"/>
        <v>0.5</v>
      </c>
      <c r="P104" s="41">
        <f t="shared" si="60"/>
        <v>0.6</v>
      </c>
      <c r="Q104" s="41">
        <f t="shared" si="60"/>
        <v>0.7</v>
      </c>
      <c r="R104" s="41">
        <f t="shared" si="60"/>
        <v>0.8</v>
      </c>
      <c r="S104" s="41">
        <f t="shared" si="60"/>
        <v>0.9</v>
      </c>
      <c r="T104" s="41">
        <f t="shared" si="60"/>
        <v>0.9</v>
      </c>
      <c r="U104" s="41">
        <f t="shared" si="60"/>
        <v>0.9</v>
      </c>
      <c r="V104" s="41">
        <f t="shared" si="60"/>
        <v>0.9</v>
      </c>
      <c r="W104" s="41">
        <f t="shared" si="60"/>
        <v>0.7</v>
      </c>
      <c r="X104" s="41">
        <f t="shared" si="60"/>
        <v>0.6</v>
      </c>
      <c r="Y104" s="41">
        <f t="shared" si="60"/>
        <v>0.5</v>
      </c>
    </row>
    <row r="105" spans="1:25" ht="18" customHeight="1" x14ac:dyDescent="0.25">
      <c r="B105" s="155"/>
      <c r="D105" s="158" t="s">
        <v>218</v>
      </c>
      <c r="E105" s="159" t="s">
        <v>216</v>
      </c>
      <c r="F105" s="33" t="s">
        <v>180</v>
      </c>
      <c r="G105" s="34" t="s">
        <v>179</v>
      </c>
      <c r="H105" s="32">
        <v>950</v>
      </c>
      <c r="I105" s="35" t="s">
        <v>129</v>
      </c>
      <c r="J105" s="35" t="s">
        <v>35</v>
      </c>
      <c r="K105" s="36">
        <f t="shared" si="48"/>
        <v>0.29499999999999987</v>
      </c>
      <c r="L105" s="35" t="s">
        <v>38</v>
      </c>
      <c r="M105" s="37">
        <v>4.5</v>
      </c>
      <c r="N105" s="40">
        <f>N102-SUM(N103:N104)</f>
        <v>0.59499999999999997</v>
      </c>
      <c r="O105" s="41">
        <f t="shared" ref="O105" si="61">O102-SUM(O103:O104)</f>
        <v>0.495</v>
      </c>
      <c r="P105" s="41">
        <f t="shared" ref="P105:Y105" si="62">P102-SUM(P103:P104)</f>
        <v>0.39500000000000002</v>
      </c>
      <c r="Q105" s="41">
        <f t="shared" si="62"/>
        <v>0.29500000000000004</v>
      </c>
      <c r="R105" s="41">
        <f t="shared" si="62"/>
        <v>0.19499999999999995</v>
      </c>
      <c r="S105" s="41">
        <f t="shared" si="62"/>
        <v>9.4999999999999973E-2</v>
      </c>
      <c r="T105" s="41">
        <f t="shared" si="62"/>
        <v>9.4999999999999973E-2</v>
      </c>
      <c r="U105" s="41">
        <f t="shared" si="62"/>
        <v>9.4999999999999973E-2</v>
      </c>
      <c r="V105" s="41">
        <f t="shared" si="62"/>
        <v>9.4999999999999973E-2</v>
      </c>
      <c r="W105" s="41">
        <f t="shared" si="62"/>
        <v>0.29500000000000004</v>
      </c>
      <c r="X105" s="41">
        <f t="shared" si="62"/>
        <v>0.39500000000000002</v>
      </c>
      <c r="Y105" s="41">
        <f t="shared" si="62"/>
        <v>0.495</v>
      </c>
    </row>
    <row r="106" spans="1:25" ht="17.25" customHeight="1" x14ac:dyDescent="0.25">
      <c r="A106" s="1"/>
      <c r="B106" s="155"/>
      <c r="C106"/>
      <c r="D106" s="23" t="s">
        <v>218</v>
      </c>
      <c r="E106" s="23" t="s">
        <v>216</v>
      </c>
      <c r="F106" s="24" t="s">
        <v>181</v>
      </c>
      <c r="G106" s="25" t="s">
        <v>179</v>
      </c>
      <c r="H106" s="23">
        <v>950</v>
      </c>
      <c r="I106" s="26" t="s">
        <v>155</v>
      </c>
      <c r="J106" s="26" t="s">
        <v>34</v>
      </c>
      <c r="K106" s="27">
        <f t="shared" si="48"/>
        <v>6.6666666666666666E-2</v>
      </c>
      <c r="L106" s="28" t="s">
        <v>28</v>
      </c>
      <c r="M106" s="29" t="s">
        <v>28</v>
      </c>
      <c r="N106" s="30">
        <v>0.01</v>
      </c>
      <c r="O106" s="31">
        <v>0.03</v>
      </c>
      <c r="P106" s="31">
        <v>0.05</v>
      </c>
      <c r="Q106" s="31">
        <v>0.05</v>
      </c>
      <c r="R106" s="31">
        <v>0.06</v>
      </c>
      <c r="S106" s="31">
        <v>7.0000000000000007E-2</v>
      </c>
      <c r="T106" s="31">
        <v>0.11</v>
      </c>
      <c r="U106" s="31">
        <v>0.18</v>
      </c>
      <c r="V106" s="31">
        <v>0.11</v>
      </c>
      <c r="W106" s="31">
        <v>7.0000000000000007E-2</v>
      </c>
      <c r="X106" s="31">
        <v>0.05</v>
      </c>
      <c r="Y106" s="31">
        <v>0.01</v>
      </c>
    </row>
    <row r="107" spans="1:25" ht="17.25" customHeight="1" x14ac:dyDescent="0.25">
      <c r="A107" s="1"/>
      <c r="B107" s="155"/>
      <c r="C107"/>
      <c r="D107" s="32" t="s">
        <v>218</v>
      </c>
      <c r="E107" s="32" t="s">
        <v>216</v>
      </c>
      <c r="F107" s="33" t="s">
        <v>181</v>
      </c>
      <c r="G107" s="34" t="s">
        <v>179</v>
      </c>
      <c r="H107" s="32">
        <v>950</v>
      </c>
      <c r="I107" s="35" t="s">
        <v>155</v>
      </c>
      <c r="J107" s="35" t="s">
        <v>35</v>
      </c>
      <c r="K107" s="36">
        <f t="shared" si="48"/>
        <v>4.9166666666666671E-2</v>
      </c>
      <c r="L107" s="35" t="s">
        <v>156</v>
      </c>
      <c r="M107" s="37">
        <v>0.12</v>
      </c>
      <c r="N107" s="44">
        <f>ROUND(N106*0.7,2)</f>
        <v>0.01</v>
      </c>
      <c r="O107" s="39">
        <f t="shared" ref="O107:Y107" si="63">ROUND(O106*0.7,2)</f>
        <v>0.02</v>
      </c>
      <c r="P107" s="39">
        <f t="shared" si="63"/>
        <v>0.04</v>
      </c>
      <c r="Q107" s="39">
        <f t="shared" si="63"/>
        <v>0.04</v>
      </c>
      <c r="R107" s="39">
        <f t="shared" si="63"/>
        <v>0.04</v>
      </c>
      <c r="S107" s="39">
        <f t="shared" si="63"/>
        <v>0.05</v>
      </c>
      <c r="T107" s="39">
        <f t="shared" si="63"/>
        <v>0.08</v>
      </c>
      <c r="U107" s="39">
        <f t="shared" si="63"/>
        <v>0.13</v>
      </c>
      <c r="V107" s="39">
        <f t="shared" si="63"/>
        <v>0.08</v>
      </c>
      <c r="W107" s="39">
        <f t="shared" si="63"/>
        <v>0.05</v>
      </c>
      <c r="X107" s="39">
        <f t="shared" si="63"/>
        <v>0.04</v>
      </c>
      <c r="Y107" s="39">
        <f t="shared" si="63"/>
        <v>0.01</v>
      </c>
    </row>
    <row r="108" spans="1:25" ht="17.25" customHeight="1" x14ac:dyDescent="0.25">
      <c r="A108" s="1"/>
      <c r="B108" s="155"/>
      <c r="C108"/>
      <c r="D108" s="32" t="s">
        <v>218</v>
      </c>
      <c r="E108" s="32" t="s">
        <v>216</v>
      </c>
      <c r="F108" s="33" t="s">
        <v>181</v>
      </c>
      <c r="G108" s="34" t="s">
        <v>179</v>
      </c>
      <c r="H108" s="32">
        <v>950</v>
      </c>
      <c r="I108" s="35" t="s">
        <v>155</v>
      </c>
      <c r="J108" s="35" t="s">
        <v>35</v>
      </c>
      <c r="K108" s="36">
        <f t="shared" si="48"/>
        <v>1.7500000000000002E-2</v>
      </c>
      <c r="L108" s="35" t="s">
        <v>157</v>
      </c>
      <c r="M108" s="37">
        <v>0.75</v>
      </c>
      <c r="N108" s="44">
        <f>N106-N107</f>
        <v>0</v>
      </c>
      <c r="O108" s="39">
        <f t="shared" ref="O108:Y108" si="64">O106-O107</f>
        <v>9.9999999999999985E-3</v>
      </c>
      <c r="P108" s="39">
        <f t="shared" si="64"/>
        <v>1.0000000000000002E-2</v>
      </c>
      <c r="Q108" s="39">
        <f t="shared" si="64"/>
        <v>1.0000000000000002E-2</v>
      </c>
      <c r="R108" s="39">
        <f t="shared" si="64"/>
        <v>1.9999999999999997E-2</v>
      </c>
      <c r="S108" s="39">
        <f t="shared" si="64"/>
        <v>2.0000000000000004E-2</v>
      </c>
      <c r="T108" s="39">
        <f t="shared" si="64"/>
        <v>0.03</v>
      </c>
      <c r="U108" s="39">
        <f t="shared" si="64"/>
        <v>4.9999999999999989E-2</v>
      </c>
      <c r="V108" s="39">
        <f t="shared" si="64"/>
        <v>0.03</v>
      </c>
      <c r="W108" s="39">
        <f t="shared" si="64"/>
        <v>2.0000000000000004E-2</v>
      </c>
      <c r="X108" s="39">
        <f t="shared" si="64"/>
        <v>1.0000000000000002E-2</v>
      </c>
      <c r="Y108" s="39">
        <f t="shared" si="64"/>
        <v>0</v>
      </c>
    </row>
    <row r="109" spans="1:25" ht="17.25" customHeight="1" x14ac:dyDescent="0.25">
      <c r="A109" s="1"/>
      <c r="B109" s="155"/>
      <c r="C109"/>
      <c r="D109" s="32" t="s">
        <v>218</v>
      </c>
      <c r="E109" s="32" t="s">
        <v>216</v>
      </c>
      <c r="F109" s="33" t="s">
        <v>181</v>
      </c>
      <c r="G109" s="34" t="s">
        <v>179</v>
      </c>
      <c r="H109" s="32">
        <v>950</v>
      </c>
      <c r="I109" s="35" t="s">
        <v>155</v>
      </c>
      <c r="J109" s="35" t="s">
        <v>35</v>
      </c>
      <c r="K109" s="36">
        <f t="shared" si="48"/>
        <v>6.6666666666666666E-2</v>
      </c>
      <c r="L109" s="35" t="s">
        <v>55</v>
      </c>
      <c r="M109" s="37">
        <f>ROUND(30%*15,1)</f>
        <v>4.5</v>
      </c>
      <c r="N109" s="44">
        <f>SUM(N107:N108)</f>
        <v>0.01</v>
      </c>
      <c r="O109" s="39">
        <f t="shared" ref="O109:Y109" si="65">SUM(O107:O108)</f>
        <v>0.03</v>
      </c>
      <c r="P109" s="39">
        <f t="shared" si="65"/>
        <v>0.05</v>
      </c>
      <c r="Q109" s="39">
        <f t="shared" si="65"/>
        <v>0.05</v>
      </c>
      <c r="R109" s="39">
        <f t="shared" si="65"/>
        <v>0.06</v>
      </c>
      <c r="S109" s="39">
        <f t="shared" si="65"/>
        <v>7.0000000000000007E-2</v>
      </c>
      <c r="T109" s="39">
        <f t="shared" si="65"/>
        <v>0.11</v>
      </c>
      <c r="U109" s="39">
        <f t="shared" si="65"/>
        <v>0.18</v>
      </c>
      <c r="V109" s="39">
        <f t="shared" si="65"/>
        <v>0.11</v>
      </c>
      <c r="W109" s="39">
        <f t="shared" si="65"/>
        <v>7.0000000000000007E-2</v>
      </c>
      <c r="X109" s="39">
        <f t="shared" si="65"/>
        <v>0.05</v>
      </c>
      <c r="Y109" s="39">
        <f t="shared" si="65"/>
        <v>0.01</v>
      </c>
    </row>
    <row r="110" spans="1:25" ht="17.25" customHeight="1" x14ac:dyDescent="0.25">
      <c r="A110" s="1"/>
      <c r="B110" s="155"/>
      <c r="C110"/>
      <c r="D110" s="23" t="s">
        <v>218</v>
      </c>
      <c r="E110" s="23" t="s">
        <v>216</v>
      </c>
      <c r="F110" s="24" t="s">
        <v>181</v>
      </c>
      <c r="G110" s="25" t="s">
        <v>179</v>
      </c>
      <c r="H110" s="23">
        <v>950</v>
      </c>
      <c r="I110" s="26" t="s">
        <v>158</v>
      </c>
      <c r="J110" s="26" t="s">
        <v>34</v>
      </c>
      <c r="K110" s="27">
        <f t="shared" si="48"/>
        <v>6.6666666666666666E-2</v>
      </c>
      <c r="L110" s="28" t="s">
        <v>28</v>
      </c>
      <c r="M110" s="29" t="s">
        <v>28</v>
      </c>
      <c r="N110" s="30">
        <v>0.01</v>
      </c>
      <c r="O110" s="31">
        <v>0.03</v>
      </c>
      <c r="P110" s="31">
        <v>0.05</v>
      </c>
      <c r="Q110" s="31">
        <v>0.05</v>
      </c>
      <c r="R110" s="31">
        <v>0.06</v>
      </c>
      <c r="S110" s="31">
        <v>7.0000000000000007E-2</v>
      </c>
      <c r="T110" s="31">
        <v>0.11</v>
      </c>
      <c r="U110" s="31">
        <v>0.18</v>
      </c>
      <c r="V110" s="31">
        <v>0.11</v>
      </c>
      <c r="W110" s="31">
        <v>7.0000000000000007E-2</v>
      </c>
      <c r="X110" s="31">
        <v>0.05</v>
      </c>
      <c r="Y110" s="31">
        <v>0.01</v>
      </c>
    </row>
    <row r="111" spans="1:25" ht="17.25" customHeight="1" x14ac:dyDescent="0.25">
      <c r="A111" s="1"/>
      <c r="B111" s="155"/>
      <c r="C111"/>
      <c r="D111" s="32" t="s">
        <v>218</v>
      </c>
      <c r="E111" s="32" t="s">
        <v>216</v>
      </c>
      <c r="F111" s="33" t="s">
        <v>181</v>
      </c>
      <c r="G111" s="34" t="s">
        <v>179</v>
      </c>
      <c r="H111" s="32">
        <v>950</v>
      </c>
      <c r="I111" s="35" t="s">
        <v>158</v>
      </c>
      <c r="J111" s="35" t="s">
        <v>35</v>
      </c>
      <c r="K111" s="36">
        <f t="shared" si="48"/>
        <v>4.9166666666666671E-2</v>
      </c>
      <c r="L111" s="35" t="s">
        <v>156</v>
      </c>
      <c r="M111" s="37">
        <v>0.12</v>
      </c>
      <c r="N111" s="44">
        <f>ROUND(N110*0.7,2)</f>
        <v>0.01</v>
      </c>
      <c r="O111" s="39">
        <f t="shared" ref="O111:Y111" si="66">ROUND(O110*0.7,2)</f>
        <v>0.02</v>
      </c>
      <c r="P111" s="39">
        <f t="shared" si="66"/>
        <v>0.04</v>
      </c>
      <c r="Q111" s="39">
        <f t="shared" si="66"/>
        <v>0.04</v>
      </c>
      <c r="R111" s="39">
        <f t="shared" si="66"/>
        <v>0.04</v>
      </c>
      <c r="S111" s="39">
        <f t="shared" si="66"/>
        <v>0.05</v>
      </c>
      <c r="T111" s="39">
        <f t="shared" si="66"/>
        <v>0.08</v>
      </c>
      <c r="U111" s="39">
        <f t="shared" si="66"/>
        <v>0.13</v>
      </c>
      <c r="V111" s="39">
        <f t="shared" si="66"/>
        <v>0.08</v>
      </c>
      <c r="W111" s="39">
        <f t="shared" si="66"/>
        <v>0.05</v>
      </c>
      <c r="X111" s="39">
        <f t="shared" si="66"/>
        <v>0.04</v>
      </c>
      <c r="Y111" s="39">
        <f t="shared" si="66"/>
        <v>0.01</v>
      </c>
    </row>
    <row r="112" spans="1:25" ht="17.25" customHeight="1" x14ac:dyDescent="0.25">
      <c r="A112" s="1"/>
      <c r="B112" s="155"/>
      <c r="C112"/>
      <c r="D112" s="32" t="s">
        <v>218</v>
      </c>
      <c r="E112" s="32" t="s">
        <v>216</v>
      </c>
      <c r="F112" s="33" t="s">
        <v>181</v>
      </c>
      <c r="G112" s="34" t="s">
        <v>179</v>
      </c>
      <c r="H112" s="32">
        <v>950</v>
      </c>
      <c r="I112" s="35" t="s">
        <v>158</v>
      </c>
      <c r="J112" s="35" t="s">
        <v>35</v>
      </c>
      <c r="K112" s="36">
        <f t="shared" si="48"/>
        <v>1.7500000000000002E-2</v>
      </c>
      <c r="L112" s="35" t="s">
        <v>157</v>
      </c>
      <c r="M112" s="37">
        <v>0.75</v>
      </c>
      <c r="N112" s="44">
        <f>N110-N111</f>
        <v>0</v>
      </c>
      <c r="O112" s="39">
        <f t="shared" ref="O112:Y112" si="67">O110-O111</f>
        <v>9.9999999999999985E-3</v>
      </c>
      <c r="P112" s="39">
        <f t="shared" si="67"/>
        <v>1.0000000000000002E-2</v>
      </c>
      <c r="Q112" s="39">
        <f t="shared" si="67"/>
        <v>1.0000000000000002E-2</v>
      </c>
      <c r="R112" s="39">
        <f t="shared" si="67"/>
        <v>1.9999999999999997E-2</v>
      </c>
      <c r="S112" s="39">
        <f t="shared" si="67"/>
        <v>2.0000000000000004E-2</v>
      </c>
      <c r="T112" s="39">
        <f t="shared" si="67"/>
        <v>0.03</v>
      </c>
      <c r="U112" s="39">
        <f t="shared" si="67"/>
        <v>4.9999999999999989E-2</v>
      </c>
      <c r="V112" s="39">
        <f t="shared" si="67"/>
        <v>0.03</v>
      </c>
      <c r="W112" s="39">
        <f t="shared" si="67"/>
        <v>2.0000000000000004E-2</v>
      </c>
      <c r="X112" s="39">
        <f t="shared" si="67"/>
        <v>1.0000000000000002E-2</v>
      </c>
      <c r="Y112" s="39">
        <f t="shared" si="67"/>
        <v>0</v>
      </c>
    </row>
    <row r="113" spans="1:25" ht="17.25" customHeight="1" x14ac:dyDescent="0.25">
      <c r="A113" s="1"/>
      <c r="B113" s="155"/>
      <c r="C113"/>
      <c r="D113" s="32" t="s">
        <v>218</v>
      </c>
      <c r="E113" s="32" t="s">
        <v>216</v>
      </c>
      <c r="F113" s="33" t="s">
        <v>181</v>
      </c>
      <c r="G113" s="34" t="s">
        <v>179</v>
      </c>
      <c r="H113" s="32">
        <v>950</v>
      </c>
      <c r="I113" s="35" t="s">
        <v>158</v>
      </c>
      <c r="J113" s="35" t="s">
        <v>35</v>
      </c>
      <c r="K113" s="36">
        <f t="shared" si="48"/>
        <v>6.6666666666666666E-2</v>
      </c>
      <c r="L113" s="35" t="s">
        <v>55</v>
      </c>
      <c r="M113" s="37">
        <f>ROUND(10%*30,1)</f>
        <v>3</v>
      </c>
      <c r="N113" s="44">
        <f>SUM(N111:N112)</f>
        <v>0.01</v>
      </c>
      <c r="O113" s="39">
        <f t="shared" ref="O113:Y113" si="68">SUM(O111:O112)</f>
        <v>0.03</v>
      </c>
      <c r="P113" s="39">
        <f t="shared" si="68"/>
        <v>0.05</v>
      </c>
      <c r="Q113" s="39">
        <f t="shared" si="68"/>
        <v>0.05</v>
      </c>
      <c r="R113" s="39">
        <f t="shared" si="68"/>
        <v>0.06</v>
      </c>
      <c r="S113" s="39">
        <f t="shared" si="68"/>
        <v>7.0000000000000007E-2</v>
      </c>
      <c r="T113" s="39">
        <f t="shared" si="68"/>
        <v>0.11</v>
      </c>
      <c r="U113" s="39">
        <f t="shared" si="68"/>
        <v>0.18</v>
      </c>
      <c r="V113" s="39">
        <f t="shared" si="68"/>
        <v>0.11</v>
      </c>
      <c r="W113" s="39">
        <f t="shared" si="68"/>
        <v>7.0000000000000007E-2</v>
      </c>
      <c r="X113" s="39">
        <f t="shared" si="68"/>
        <v>0.05</v>
      </c>
      <c r="Y113" s="39">
        <f t="shared" si="68"/>
        <v>0.01</v>
      </c>
    </row>
    <row r="114" spans="1:25" ht="18" customHeight="1" x14ac:dyDescent="0.25">
      <c r="B114" s="155"/>
      <c r="D114" s="17" t="s">
        <v>218</v>
      </c>
      <c r="E114" s="17" t="s">
        <v>216</v>
      </c>
      <c r="F114" s="18" t="s">
        <v>28</v>
      </c>
      <c r="G114" s="19" t="s">
        <v>183</v>
      </c>
      <c r="H114" s="17" t="s">
        <v>28</v>
      </c>
      <c r="I114" s="20" t="s">
        <v>28</v>
      </c>
      <c r="J114" s="20" t="s">
        <v>28</v>
      </c>
      <c r="K114" s="17" t="str">
        <f t="shared" si="48"/>
        <v>n/a</v>
      </c>
      <c r="L114" s="20" t="s">
        <v>28</v>
      </c>
      <c r="M114" s="21" t="s">
        <v>28</v>
      </c>
      <c r="N114" s="22" t="s">
        <v>28</v>
      </c>
      <c r="O114" s="17" t="s">
        <v>28</v>
      </c>
      <c r="P114" s="17" t="s">
        <v>28</v>
      </c>
      <c r="Q114" s="17" t="s">
        <v>28</v>
      </c>
      <c r="R114" s="17" t="s">
        <v>28</v>
      </c>
      <c r="S114" s="17" t="s">
        <v>28</v>
      </c>
      <c r="T114" s="17" t="s">
        <v>28</v>
      </c>
      <c r="U114" s="17" t="s">
        <v>28</v>
      </c>
      <c r="V114" s="17" t="s">
        <v>28</v>
      </c>
      <c r="W114" s="17" t="s">
        <v>28</v>
      </c>
      <c r="X114" s="17" t="s">
        <v>28</v>
      </c>
      <c r="Y114" s="17" t="s">
        <v>28</v>
      </c>
    </row>
    <row r="115" spans="1:25" ht="18" customHeight="1" x14ac:dyDescent="0.25">
      <c r="B115" s="155"/>
      <c r="D115" s="156" t="s">
        <v>218</v>
      </c>
      <c r="E115" s="157" t="s">
        <v>216</v>
      </c>
      <c r="F115" s="24" t="s">
        <v>184</v>
      </c>
      <c r="G115" s="25" t="s">
        <v>185</v>
      </c>
      <c r="H115" s="23">
        <v>1260</v>
      </c>
      <c r="I115" s="26" t="s">
        <v>147</v>
      </c>
      <c r="J115" s="26" t="s">
        <v>34</v>
      </c>
      <c r="K115" s="27">
        <f t="shared" si="48"/>
        <v>1</v>
      </c>
      <c r="L115" s="26" t="s">
        <v>28</v>
      </c>
      <c r="M115" s="72" t="s">
        <v>28</v>
      </c>
      <c r="N115" s="30">
        <v>1</v>
      </c>
      <c r="O115" s="31">
        <v>1</v>
      </c>
      <c r="P115" s="31">
        <v>1</v>
      </c>
      <c r="Q115" s="31">
        <v>1</v>
      </c>
      <c r="R115" s="31">
        <v>1</v>
      </c>
      <c r="S115" s="31">
        <v>1</v>
      </c>
      <c r="T115" s="31">
        <v>1</v>
      </c>
      <c r="U115" s="31">
        <v>1</v>
      </c>
      <c r="V115" s="31">
        <v>1</v>
      </c>
      <c r="W115" s="31">
        <v>1</v>
      </c>
      <c r="X115" s="31">
        <v>1</v>
      </c>
      <c r="Y115" s="31">
        <v>1</v>
      </c>
    </row>
    <row r="116" spans="1:25" ht="18" customHeight="1" x14ac:dyDescent="0.25">
      <c r="B116" s="155"/>
      <c r="D116" s="156" t="s">
        <v>218</v>
      </c>
      <c r="E116" s="157" t="s">
        <v>216</v>
      </c>
      <c r="F116" s="24" t="s">
        <v>186</v>
      </c>
      <c r="G116" s="25" t="s">
        <v>185</v>
      </c>
      <c r="H116" s="23">
        <v>1290</v>
      </c>
      <c r="I116" s="26" t="s">
        <v>129</v>
      </c>
      <c r="J116" s="26" t="s">
        <v>34</v>
      </c>
      <c r="K116" s="27">
        <f t="shared" si="48"/>
        <v>1</v>
      </c>
      <c r="L116" s="26" t="s">
        <v>28</v>
      </c>
      <c r="M116" s="72" t="s">
        <v>28</v>
      </c>
      <c r="N116" s="30">
        <v>1</v>
      </c>
      <c r="O116" s="31">
        <v>1</v>
      </c>
      <c r="P116" s="31">
        <v>1</v>
      </c>
      <c r="Q116" s="31">
        <v>1</v>
      </c>
      <c r="R116" s="31">
        <v>1</v>
      </c>
      <c r="S116" s="31">
        <v>1</v>
      </c>
      <c r="T116" s="31">
        <v>1</v>
      </c>
      <c r="U116" s="31">
        <v>1</v>
      </c>
      <c r="V116" s="31">
        <v>1</v>
      </c>
      <c r="W116" s="31">
        <v>1</v>
      </c>
      <c r="X116" s="31">
        <v>1</v>
      </c>
      <c r="Y116" s="31">
        <v>1</v>
      </c>
    </row>
    <row r="117" spans="1:25" ht="18" customHeight="1" x14ac:dyDescent="0.25">
      <c r="B117" s="155"/>
      <c r="D117" s="158" t="s">
        <v>218</v>
      </c>
      <c r="E117" s="159" t="s">
        <v>216</v>
      </c>
      <c r="F117" s="33" t="s">
        <v>186</v>
      </c>
      <c r="G117" s="34" t="s">
        <v>185</v>
      </c>
      <c r="H117" s="32">
        <v>1290</v>
      </c>
      <c r="I117" s="35" t="s">
        <v>129</v>
      </c>
      <c r="J117" s="35" t="s">
        <v>35</v>
      </c>
      <c r="K117" s="36">
        <f t="shared" si="48"/>
        <v>4.9999999999999992E-3</v>
      </c>
      <c r="L117" s="35" t="s">
        <v>36</v>
      </c>
      <c r="M117" s="37">
        <f>10*(5*6)/10^3</f>
        <v>0.3</v>
      </c>
      <c r="N117" s="160">
        <v>5.0000000000000001E-3</v>
      </c>
      <c r="O117" s="161">
        <v>5.0000000000000001E-3</v>
      </c>
      <c r="P117" s="161">
        <v>5.0000000000000001E-3</v>
      </c>
      <c r="Q117" s="161">
        <v>5.0000000000000001E-3</v>
      </c>
      <c r="R117" s="161">
        <v>5.0000000000000001E-3</v>
      </c>
      <c r="S117" s="161">
        <v>5.0000000000000001E-3</v>
      </c>
      <c r="T117" s="161">
        <v>5.0000000000000001E-3</v>
      </c>
      <c r="U117" s="161">
        <v>5.0000000000000001E-3</v>
      </c>
      <c r="V117" s="161">
        <v>5.0000000000000001E-3</v>
      </c>
      <c r="W117" s="161">
        <v>5.0000000000000001E-3</v>
      </c>
      <c r="X117" s="161">
        <v>5.0000000000000001E-3</v>
      </c>
      <c r="Y117" s="161">
        <v>5.0000000000000001E-3</v>
      </c>
    </row>
    <row r="118" spans="1:25" ht="18" customHeight="1" x14ac:dyDescent="0.25">
      <c r="B118" s="155"/>
      <c r="D118" s="158" t="s">
        <v>218</v>
      </c>
      <c r="E118" s="159" t="s">
        <v>216</v>
      </c>
      <c r="F118" s="33" t="s">
        <v>186</v>
      </c>
      <c r="G118" s="34" t="s">
        <v>185</v>
      </c>
      <c r="H118" s="32">
        <v>1290</v>
      </c>
      <c r="I118" s="35" t="s">
        <v>129</v>
      </c>
      <c r="J118" s="35" t="s">
        <v>35</v>
      </c>
      <c r="K118" s="36">
        <f t="shared" si="48"/>
        <v>0.70000000000000007</v>
      </c>
      <c r="L118" s="35" t="s">
        <v>37</v>
      </c>
      <c r="M118" s="37">
        <v>4.5</v>
      </c>
      <c r="N118" s="40">
        <f t="shared" ref="N118:Y118" si="69">N7/N5*N116</f>
        <v>0.4</v>
      </c>
      <c r="O118" s="41">
        <f t="shared" si="69"/>
        <v>0.5</v>
      </c>
      <c r="P118" s="41">
        <f t="shared" si="69"/>
        <v>0.6</v>
      </c>
      <c r="Q118" s="41">
        <f t="shared" si="69"/>
        <v>0.7</v>
      </c>
      <c r="R118" s="41">
        <f t="shared" si="69"/>
        <v>0.8</v>
      </c>
      <c r="S118" s="41">
        <f t="shared" si="69"/>
        <v>0.9</v>
      </c>
      <c r="T118" s="41">
        <f t="shared" si="69"/>
        <v>0.9</v>
      </c>
      <c r="U118" s="41">
        <f t="shared" si="69"/>
        <v>0.9</v>
      </c>
      <c r="V118" s="41">
        <f t="shared" si="69"/>
        <v>0.9</v>
      </c>
      <c r="W118" s="41">
        <f t="shared" si="69"/>
        <v>0.7</v>
      </c>
      <c r="X118" s="41">
        <f t="shared" si="69"/>
        <v>0.6</v>
      </c>
      <c r="Y118" s="41">
        <f t="shared" si="69"/>
        <v>0.5</v>
      </c>
    </row>
    <row r="119" spans="1:25" ht="18" customHeight="1" x14ac:dyDescent="0.25">
      <c r="B119" s="155"/>
      <c r="D119" s="158" t="s">
        <v>218</v>
      </c>
      <c r="E119" s="159" t="s">
        <v>216</v>
      </c>
      <c r="F119" s="33" t="s">
        <v>186</v>
      </c>
      <c r="G119" s="34" t="s">
        <v>185</v>
      </c>
      <c r="H119" s="32">
        <v>1290</v>
      </c>
      <c r="I119" s="35" t="s">
        <v>129</v>
      </c>
      <c r="J119" s="35" t="s">
        <v>35</v>
      </c>
      <c r="K119" s="36">
        <f t="shared" si="48"/>
        <v>0.29499999999999987</v>
      </c>
      <c r="L119" s="35" t="s">
        <v>38</v>
      </c>
      <c r="M119" s="37">
        <v>4.5</v>
      </c>
      <c r="N119" s="40">
        <f>N116-SUM(N117:N118)</f>
        <v>0.59499999999999997</v>
      </c>
      <c r="O119" s="41">
        <f t="shared" ref="O119" si="70">O116-SUM(O117:O118)</f>
        <v>0.495</v>
      </c>
      <c r="P119" s="41">
        <f t="shared" ref="P119:Y119" si="71">P116-SUM(P117:P118)</f>
        <v>0.39500000000000002</v>
      </c>
      <c r="Q119" s="41">
        <f t="shared" si="71"/>
        <v>0.29500000000000004</v>
      </c>
      <c r="R119" s="41">
        <f t="shared" si="71"/>
        <v>0.19499999999999995</v>
      </c>
      <c r="S119" s="41">
        <f t="shared" si="71"/>
        <v>9.4999999999999973E-2</v>
      </c>
      <c r="T119" s="41">
        <f t="shared" si="71"/>
        <v>9.4999999999999973E-2</v>
      </c>
      <c r="U119" s="41">
        <f t="shared" si="71"/>
        <v>9.4999999999999973E-2</v>
      </c>
      <c r="V119" s="41">
        <f t="shared" si="71"/>
        <v>9.4999999999999973E-2</v>
      </c>
      <c r="W119" s="41">
        <f t="shared" si="71"/>
        <v>0.29500000000000004</v>
      </c>
      <c r="X119" s="41">
        <f t="shared" si="71"/>
        <v>0.39500000000000002</v>
      </c>
      <c r="Y119" s="41">
        <f t="shared" si="71"/>
        <v>0.495</v>
      </c>
    </row>
    <row r="120" spans="1:25" ht="17.25" customHeight="1" x14ac:dyDescent="0.25">
      <c r="A120" s="1"/>
      <c r="B120" s="155"/>
      <c r="C120"/>
      <c r="D120" s="23" t="s">
        <v>218</v>
      </c>
      <c r="E120" s="23" t="s">
        <v>216</v>
      </c>
      <c r="F120" s="24" t="s">
        <v>188</v>
      </c>
      <c r="G120" s="25" t="s">
        <v>185</v>
      </c>
      <c r="H120" s="23">
        <v>1315</v>
      </c>
      <c r="I120" s="26" t="s">
        <v>155</v>
      </c>
      <c r="J120" s="26" t="s">
        <v>34</v>
      </c>
      <c r="K120" s="27">
        <f t="shared" si="48"/>
        <v>6.6666666666666666E-2</v>
      </c>
      <c r="L120" s="28" t="s">
        <v>28</v>
      </c>
      <c r="M120" s="29" t="s">
        <v>28</v>
      </c>
      <c r="N120" s="30">
        <v>0.01</v>
      </c>
      <c r="O120" s="31">
        <v>0.03</v>
      </c>
      <c r="P120" s="31">
        <v>0.05</v>
      </c>
      <c r="Q120" s="31">
        <v>0.05</v>
      </c>
      <c r="R120" s="31">
        <v>0.06</v>
      </c>
      <c r="S120" s="31">
        <v>7.0000000000000007E-2</v>
      </c>
      <c r="T120" s="31">
        <v>0.11</v>
      </c>
      <c r="U120" s="31">
        <v>0.18</v>
      </c>
      <c r="V120" s="31">
        <v>0.11</v>
      </c>
      <c r="W120" s="31">
        <v>7.0000000000000007E-2</v>
      </c>
      <c r="X120" s="31">
        <v>0.05</v>
      </c>
      <c r="Y120" s="31">
        <v>0.01</v>
      </c>
    </row>
    <row r="121" spans="1:25" ht="17.25" customHeight="1" x14ac:dyDescent="0.25">
      <c r="A121" s="1"/>
      <c r="B121" s="155"/>
      <c r="C121"/>
      <c r="D121" s="32" t="s">
        <v>218</v>
      </c>
      <c r="E121" s="32" t="s">
        <v>216</v>
      </c>
      <c r="F121" s="33" t="s">
        <v>188</v>
      </c>
      <c r="G121" s="34" t="s">
        <v>185</v>
      </c>
      <c r="H121" s="32">
        <v>1315</v>
      </c>
      <c r="I121" s="35" t="s">
        <v>155</v>
      </c>
      <c r="J121" s="35" t="s">
        <v>35</v>
      </c>
      <c r="K121" s="36">
        <f t="shared" si="48"/>
        <v>4.9166666666666671E-2</v>
      </c>
      <c r="L121" s="35" t="s">
        <v>156</v>
      </c>
      <c r="M121" s="37">
        <v>0.12</v>
      </c>
      <c r="N121" s="44">
        <f>ROUND(N120*0.7,2)</f>
        <v>0.01</v>
      </c>
      <c r="O121" s="39">
        <f t="shared" ref="O121:Y121" si="72">ROUND(O120*0.7,2)</f>
        <v>0.02</v>
      </c>
      <c r="P121" s="39">
        <f t="shared" si="72"/>
        <v>0.04</v>
      </c>
      <c r="Q121" s="39">
        <f t="shared" si="72"/>
        <v>0.04</v>
      </c>
      <c r="R121" s="39">
        <f t="shared" si="72"/>
        <v>0.04</v>
      </c>
      <c r="S121" s="39">
        <f t="shared" si="72"/>
        <v>0.05</v>
      </c>
      <c r="T121" s="39">
        <f t="shared" si="72"/>
        <v>0.08</v>
      </c>
      <c r="U121" s="39">
        <f t="shared" si="72"/>
        <v>0.13</v>
      </c>
      <c r="V121" s="39">
        <f t="shared" si="72"/>
        <v>0.08</v>
      </c>
      <c r="W121" s="39">
        <f t="shared" si="72"/>
        <v>0.05</v>
      </c>
      <c r="X121" s="39">
        <f t="shared" si="72"/>
        <v>0.04</v>
      </c>
      <c r="Y121" s="39">
        <f t="shared" si="72"/>
        <v>0.01</v>
      </c>
    </row>
    <row r="122" spans="1:25" ht="17.25" customHeight="1" x14ac:dyDescent="0.25">
      <c r="A122" s="1"/>
      <c r="B122" s="155"/>
      <c r="C122"/>
      <c r="D122" s="32" t="s">
        <v>218</v>
      </c>
      <c r="E122" s="32" t="s">
        <v>216</v>
      </c>
      <c r="F122" s="33" t="s">
        <v>188</v>
      </c>
      <c r="G122" s="34" t="s">
        <v>185</v>
      </c>
      <c r="H122" s="32">
        <v>1315</v>
      </c>
      <c r="I122" s="35" t="s">
        <v>155</v>
      </c>
      <c r="J122" s="35" t="s">
        <v>35</v>
      </c>
      <c r="K122" s="36">
        <f t="shared" si="48"/>
        <v>1.7500000000000002E-2</v>
      </c>
      <c r="L122" s="35" t="s">
        <v>157</v>
      </c>
      <c r="M122" s="37">
        <v>0.75</v>
      </c>
      <c r="N122" s="44">
        <f>N120-N121</f>
        <v>0</v>
      </c>
      <c r="O122" s="39">
        <f t="shared" ref="O122:Y122" si="73">O120-O121</f>
        <v>9.9999999999999985E-3</v>
      </c>
      <c r="P122" s="39">
        <f t="shared" si="73"/>
        <v>1.0000000000000002E-2</v>
      </c>
      <c r="Q122" s="39">
        <f t="shared" si="73"/>
        <v>1.0000000000000002E-2</v>
      </c>
      <c r="R122" s="39">
        <f t="shared" si="73"/>
        <v>1.9999999999999997E-2</v>
      </c>
      <c r="S122" s="39">
        <f t="shared" si="73"/>
        <v>2.0000000000000004E-2</v>
      </c>
      <c r="T122" s="39">
        <f t="shared" si="73"/>
        <v>0.03</v>
      </c>
      <c r="U122" s="39">
        <f t="shared" si="73"/>
        <v>4.9999999999999989E-2</v>
      </c>
      <c r="V122" s="39">
        <f t="shared" si="73"/>
        <v>0.03</v>
      </c>
      <c r="W122" s="39">
        <f t="shared" si="73"/>
        <v>2.0000000000000004E-2</v>
      </c>
      <c r="X122" s="39">
        <f t="shared" si="73"/>
        <v>1.0000000000000002E-2</v>
      </c>
      <c r="Y122" s="39">
        <f t="shared" si="73"/>
        <v>0</v>
      </c>
    </row>
    <row r="123" spans="1:25" ht="17.25" customHeight="1" x14ac:dyDescent="0.25">
      <c r="A123" s="1"/>
      <c r="B123" s="155"/>
      <c r="C123"/>
      <c r="D123" s="32" t="s">
        <v>218</v>
      </c>
      <c r="E123" s="32" t="s">
        <v>216</v>
      </c>
      <c r="F123" s="33" t="s">
        <v>188</v>
      </c>
      <c r="G123" s="34" t="s">
        <v>185</v>
      </c>
      <c r="H123" s="32">
        <v>1315</v>
      </c>
      <c r="I123" s="35" t="s">
        <v>155</v>
      </c>
      <c r="J123" s="35" t="s">
        <v>35</v>
      </c>
      <c r="K123" s="36">
        <f t="shared" si="48"/>
        <v>6.6666666666666666E-2</v>
      </c>
      <c r="L123" s="35" t="s">
        <v>55</v>
      </c>
      <c r="M123" s="37">
        <f>ROUND(30%*15,1)</f>
        <v>4.5</v>
      </c>
      <c r="N123" s="44">
        <f>SUM(N121:N122)</f>
        <v>0.01</v>
      </c>
      <c r="O123" s="39">
        <f t="shared" ref="O123:Y123" si="74">SUM(O121:O122)</f>
        <v>0.03</v>
      </c>
      <c r="P123" s="39">
        <f t="shared" si="74"/>
        <v>0.05</v>
      </c>
      <c r="Q123" s="39">
        <f t="shared" si="74"/>
        <v>0.05</v>
      </c>
      <c r="R123" s="39">
        <f t="shared" si="74"/>
        <v>0.06</v>
      </c>
      <c r="S123" s="39">
        <f t="shared" si="74"/>
        <v>7.0000000000000007E-2</v>
      </c>
      <c r="T123" s="39">
        <f t="shared" si="74"/>
        <v>0.11</v>
      </c>
      <c r="U123" s="39">
        <f t="shared" si="74"/>
        <v>0.18</v>
      </c>
      <c r="V123" s="39">
        <f t="shared" si="74"/>
        <v>0.11</v>
      </c>
      <c r="W123" s="39">
        <f t="shared" si="74"/>
        <v>7.0000000000000007E-2</v>
      </c>
      <c r="X123" s="39">
        <f t="shared" si="74"/>
        <v>0.05</v>
      </c>
      <c r="Y123" s="39">
        <f t="shared" si="74"/>
        <v>0.01</v>
      </c>
    </row>
    <row r="124" spans="1:25" ht="17.25" customHeight="1" x14ac:dyDescent="0.25">
      <c r="A124" s="1"/>
      <c r="B124" s="155"/>
      <c r="C124"/>
      <c r="D124" s="23" t="s">
        <v>218</v>
      </c>
      <c r="E124" s="23" t="s">
        <v>216</v>
      </c>
      <c r="F124" s="24" t="s">
        <v>188</v>
      </c>
      <c r="G124" s="25" t="s">
        <v>185</v>
      </c>
      <c r="H124" s="23">
        <v>1315</v>
      </c>
      <c r="I124" s="26" t="s">
        <v>158</v>
      </c>
      <c r="J124" s="26" t="s">
        <v>34</v>
      </c>
      <c r="K124" s="27">
        <f t="shared" si="48"/>
        <v>6.6666666666666666E-2</v>
      </c>
      <c r="L124" s="28" t="s">
        <v>28</v>
      </c>
      <c r="M124" s="29" t="s">
        <v>28</v>
      </c>
      <c r="N124" s="30">
        <v>0.01</v>
      </c>
      <c r="O124" s="31">
        <v>0.03</v>
      </c>
      <c r="P124" s="31">
        <v>0.05</v>
      </c>
      <c r="Q124" s="31">
        <v>0.05</v>
      </c>
      <c r="R124" s="31">
        <v>0.06</v>
      </c>
      <c r="S124" s="31">
        <v>7.0000000000000007E-2</v>
      </c>
      <c r="T124" s="31">
        <v>0.11</v>
      </c>
      <c r="U124" s="31">
        <v>0.18</v>
      </c>
      <c r="V124" s="31">
        <v>0.11</v>
      </c>
      <c r="W124" s="31">
        <v>7.0000000000000007E-2</v>
      </c>
      <c r="X124" s="31">
        <v>0.05</v>
      </c>
      <c r="Y124" s="31">
        <v>0.01</v>
      </c>
    </row>
    <row r="125" spans="1:25" ht="17.25" customHeight="1" x14ac:dyDescent="0.25">
      <c r="A125" s="1"/>
      <c r="B125" s="155"/>
      <c r="C125"/>
      <c r="D125" s="32" t="s">
        <v>218</v>
      </c>
      <c r="E125" s="32" t="s">
        <v>216</v>
      </c>
      <c r="F125" s="33" t="s">
        <v>188</v>
      </c>
      <c r="G125" s="34" t="s">
        <v>185</v>
      </c>
      <c r="H125" s="32">
        <v>1315</v>
      </c>
      <c r="I125" s="35" t="s">
        <v>158</v>
      </c>
      <c r="J125" s="35" t="s">
        <v>35</v>
      </c>
      <c r="K125" s="36">
        <f t="shared" si="48"/>
        <v>4.9166666666666671E-2</v>
      </c>
      <c r="L125" s="35" t="s">
        <v>156</v>
      </c>
      <c r="M125" s="37">
        <v>0.12</v>
      </c>
      <c r="N125" s="44">
        <f>ROUND(N124*0.7,2)</f>
        <v>0.01</v>
      </c>
      <c r="O125" s="39">
        <f t="shared" ref="O125:Y125" si="75">ROUND(O124*0.7,2)</f>
        <v>0.02</v>
      </c>
      <c r="P125" s="39">
        <f t="shared" si="75"/>
        <v>0.04</v>
      </c>
      <c r="Q125" s="39">
        <f t="shared" si="75"/>
        <v>0.04</v>
      </c>
      <c r="R125" s="39">
        <f t="shared" si="75"/>
        <v>0.04</v>
      </c>
      <c r="S125" s="39">
        <f t="shared" si="75"/>
        <v>0.05</v>
      </c>
      <c r="T125" s="39">
        <f t="shared" si="75"/>
        <v>0.08</v>
      </c>
      <c r="U125" s="39">
        <f t="shared" si="75"/>
        <v>0.13</v>
      </c>
      <c r="V125" s="39">
        <f t="shared" si="75"/>
        <v>0.08</v>
      </c>
      <c r="W125" s="39">
        <f t="shared" si="75"/>
        <v>0.05</v>
      </c>
      <c r="X125" s="39">
        <f t="shared" si="75"/>
        <v>0.04</v>
      </c>
      <c r="Y125" s="39">
        <f t="shared" si="75"/>
        <v>0.01</v>
      </c>
    </row>
    <row r="126" spans="1:25" ht="17.25" customHeight="1" x14ac:dyDescent="0.25">
      <c r="A126" s="1"/>
      <c r="B126" s="155"/>
      <c r="C126"/>
      <c r="D126" s="32" t="s">
        <v>218</v>
      </c>
      <c r="E126" s="32" t="s">
        <v>216</v>
      </c>
      <c r="F126" s="33" t="s">
        <v>188</v>
      </c>
      <c r="G126" s="34" t="s">
        <v>185</v>
      </c>
      <c r="H126" s="32">
        <v>1315</v>
      </c>
      <c r="I126" s="35" t="s">
        <v>158</v>
      </c>
      <c r="J126" s="35" t="s">
        <v>35</v>
      </c>
      <c r="K126" s="36">
        <f t="shared" si="48"/>
        <v>1.7500000000000002E-2</v>
      </c>
      <c r="L126" s="35" t="s">
        <v>157</v>
      </c>
      <c r="M126" s="37">
        <v>0.75</v>
      </c>
      <c r="N126" s="44">
        <f>N124-N125</f>
        <v>0</v>
      </c>
      <c r="O126" s="39">
        <f t="shared" ref="O126:Y126" si="76">O124-O125</f>
        <v>9.9999999999999985E-3</v>
      </c>
      <c r="P126" s="39">
        <f t="shared" si="76"/>
        <v>1.0000000000000002E-2</v>
      </c>
      <c r="Q126" s="39">
        <f t="shared" si="76"/>
        <v>1.0000000000000002E-2</v>
      </c>
      <c r="R126" s="39">
        <f t="shared" si="76"/>
        <v>1.9999999999999997E-2</v>
      </c>
      <c r="S126" s="39">
        <f t="shared" si="76"/>
        <v>2.0000000000000004E-2</v>
      </c>
      <c r="T126" s="39">
        <f t="shared" si="76"/>
        <v>0.03</v>
      </c>
      <c r="U126" s="39">
        <f t="shared" si="76"/>
        <v>4.9999999999999989E-2</v>
      </c>
      <c r="V126" s="39">
        <f t="shared" si="76"/>
        <v>0.03</v>
      </c>
      <c r="W126" s="39">
        <f t="shared" si="76"/>
        <v>2.0000000000000004E-2</v>
      </c>
      <c r="X126" s="39">
        <f t="shared" si="76"/>
        <v>1.0000000000000002E-2</v>
      </c>
      <c r="Y126" s="39">
        <f t="shared" si="76"/>
        <v>0</v>
      </c>
    </row>
    <row r="127" spans="1:25" ht="17.25" customHeight="1" x14ac:dyDescent="0.25">
      <c r="A127" s="1"/>
      <c r="B127" s="155"/>
      <c r="C127"/>
      <c r="D127" s="32" t="s">
        <v>218</v>
      </c>
      <c r="E127" s="32" t="s">
        <v>216</v>
      </c>
      <c r="F127" s="33" t="s">
        <v>188</v>
      </c>
      <c r="G127" s="34" t="s">
        <v>185</v>
      </c>
      <c r="H127" s="32">
        <v>1315</v>
      </c>
      <c r="I127" s="35" t="s">
        <v>158</v>
      </c>
      <c r="J127" s="35" t="s">
        <v>35</v>
      </c>
      <c r="K127" s="36">
        <f t="shared" si="48"/>
        <v>6.6666666666666666E-2</v>
      </c>
      <c r="L127" s="35" t="s">
        <v>55</v>
      </c>
      <c r="M127" s="37">
        <f>ROUND(10%*30,1)</f>
        <v>3</v>
      </c>
      <c r="N127" s="44">
        <f>SUM(N125:N126)</f>
        <v>0.01</v>
      </c>
      <c r="O127" s="39">
        <f t="shared" ref="O127:Y127" si="77">SUM(O125:O126)</f>
        <v>0.03</v>
      </c>
      <c r="P127" s="39">
        <f t="shared" si="77"/>
        <v>0.05</v>
      </c>
      <c r="Q127" s="39">
        <f t="shared" si="77"/>
        <v>0.05</v>
      </c>
      <c r="R127" s="39">
        <f t="shared" si="77"/>
        <v>0.06</v>
      </c>
      <c r="S127" s="39">
        <f t="shared" si="77"/>
        <v>7.0000000000000007E-2</v>
      </c>
      <c r="T127" s="39">
        <f t="shared" si="77"/>
        <v>0.11</v>
      </c>
      <c r="U127" s="39">
        <f t="shared" si="77"/>
        <v>0.18</v>
      </c>
      <c r="V127" s="39">
        <f t="shared" si="77"/>
        <v>0.11</v>
      </c>
      <c r="W127" s="39">
        <f t="shared" si="77"/>
        <v>7.0000000000000007E-2</v>
      </c>
      <c r="X127" s="39">
        <f t="shared" si="77"/>
        <v>0.05</v>
      </c>
      <c r="Y127" s="39">
        <f t="shared" si="77"/>
        <v>0.01</v>
      </c>
    </row>
    <row r="128" spans="1:25" ht="18" customHeight="1" x14ac:dyDescent="0.25">
      <c r="B128" s="155"/>
      <c r="D128" s="162" t="s">
        <v>218</v>
      </c>
      <c r="E128" s="162" t="s">
        <v>216</v>
      </c>
      <c r="F128" s="96" t="s">
        <v>28</v>
      </c>
      <c r="G128" s="97" t="s">
        <v>189</v>
      </c>
      <c r="H128" s="95" t="s">
        <v>28</v>
      </c>
      <c r="I128" s="98" t="s">
        <v>28</v>
      </c>
      <c r="J128" s="98" t="s">
        <v>28</v>
      </c>
      <c r="K128" s="99" t="str">
        <f t="shared" si="48"/>
        <v>n/a</v>
      </c>
      <c r="L128" s="98" t="s">
        <v>28</v>
      </c>
      <c r="M128" s="100" t="s">
        <v>28</v>
      </c>
      <c r="N128" s="101" t="s">
        <v>28</v>
      </c>
      <c r="O128" s="99" t="s">
        <v>28</v>
      </c>
      <c r="P128" s="99" t="s">
        <v>28</v>
      </c>
      <c r="Q128" s="99" t="s">
        <v>28</v>
      </c>
      <c r="R128" s="99" t="s">
        <v>28</v>
      </c>
      <c r="S128" s="99" t="s">
        <v>28</v>
      </c>
      <c r="T128" s="99" t="s">
        <v>28</v>
      </c>
      <c r="U128" s="99" t="s">
        <v>28</v>
      </c>
      <c r="V128" s="99" t="s">
        <v>28</v>
      </c>
      <c r="W128" s="99" t="s">
        <v>28</v>
      </c>
      <c r="X128" s="99" t="s">
        <v>28</v>
      </c>
      <c r="Y128" s="99" t="s">
        <v>28</v>
      </c>
    </row>
    <row r="129" spans="1:25" ht="17.25" customHeight="1" x14ac:dyDescent="0.25">
      <c r="A129" s="1"/>
      <c r="B129" s="155"/>
      <c r="C129"/>
      <c r="D129" s="102" t="s">
        <v>218</v>
      </c>
      <c r="E129" s="102" t="s">
        <v>216</v>
      </c>
      <c r="F129" s="103" t="s">
        <v>28</v>
      </c>
      <c r="G129" s="104" t="s">
        <v>190</v>
      </c>
      <c r="H129" s="102" t="s">
        <v>28</v>
      </c>
      <c r="I129" s="105" t="s">
        <v>28</v>
      </c>
      <c r="J129" s="105" t="s">
        <v>28</v>
      </c>
      <c r="K129" s="106" t="str">
        <f t="shared" si="48"/>
        <v>n/a</v>
      </c>
      <c r="L129" s="105" t="s">
        <v>28</v>
      </c>
      <c r="M129" s="107" t="s">
        <v>28</v>
      </c>
      <c r="N129" s="108" t="s">
        <v>28</v>
      </c>
      <c r="O129" s="106" t="s">
        <v>28</v>
      </c>
      <c r="P129" s="106" t="s">
        <v>28</v>
      </c>
      <c r="Q129" s="106" t="s">
        <v>28</v>
      </c>
      <c r="R129" s="106" t="s">
        <v>28</v>
      </c>
      <c r="S129" s="106" t="s">
        <v>28</v>
      </c>
      <c r="T129" s="106" t="s">
        <v>28</v>
      </c>
      <c r="U129" s="106" t="s">
        <v>28</v>
      </c>
      <c r="V129" s="106" t="s">
        <v>28</v>
      </c>
      <c r="W129" s="106" t="s">
        <v>28</v>
      </c>
      <c r="X129" s="106" t="s">
        <v>28</v>
      </c>
      <c r="Y129" s="106" t="s">
        <v>28</v>
      </c>
    </row>
    <row r="130" spans="1:25" ht="17.25" customHeight="1" x14ac:dyDescent="0.25">
      <c r="A130" s="1"/>
      <c r="B130" s="155"/>
      <c r="C130"/>
      <c r="D130" s="23" t="s">
        <v>218</v>
      </c>
      <c r="E130" s="23" t="s">
        <v>216</v>
      </c>
      <c r="F130" s="24" t="s">
        <v>191</v>
      </c>
      <c r="G130" s="25" t="s">
        <v>192</v>
      </c>
      <c r="H130" s="23">
        <v>1560</v>
      </c>
      <c r="I130" s="26" t="s">
        <v>147</v>
      </c>
      <c r="J130" s="26" t="s">
        <v>34</v>
      </c>
      <c r="K130" s="27">
        <f t="shared" si="48"/>
        <v>1</v>
      </c>
      <c r="L130" s="28" t="s">
        <v>28</v>
      </c>
      <c r="M130" s="29" t="s">
        <v>28</v>
      </c>
      <c r="N130" s="30">
        <v>1</v>
      </c>
      <c r="O130" s="31">
        <v>1</v>
      </c>
      <c r="P130" s="31">
        <v>1</v>
      </c>
      <c r="Q130" s="31">
        <v>1</v>
      </c>
      <c r="R130" s="31">
        <v>1</v>
      </c>
      <c r="S130" s="31">
        <v>1</v>
      </c>
      <c r="T130" s="31">
        <v>1</v>
      </c>
      <c r="U130" s="31">
        <v>1</v>
      </c>
      <c r="V130" s="31">
        <v>1</v>
      </c>
      <c r="W130" s="31">
        <v>1</v>
      </c>
      <c r="X130" s="31">
        <v>1</v>
      </c>
      <c r="Y130" s="31">
        <v>1</v>
      </c>
    </row>
    <row r="131" spans="1:25" ht="17.25" customHeight="1" x14ac:dyDescent="0.25">
      <c r="A131" s="1"/>
      <c r="B131" s="155"/>
      <c r="C131"/>
      <c r="D131" s="23" t="s">
        <v>218</v>
      </c>
      <c r="E131" s="23" t="s">
        <v>216</v>
      </c>
      <c r="F131" s="24" t="s">
        <v>193</v>
      </c>
      <c r="G131" s="25" t="s">
        <v>192</v>
      </c>
      <c r="H131" s="23">
        <v>1590</v>
      </c>
      <c r="I131" s="26" t="s">
        <v>129</v>
      </c>
      <c r="J131" s="26" t="s">
        <v>34</v>
      </c>
      <c r="K131" s="27">
        <f t="shared" si="48"/>
        <v>1</v>
      </c>
      <c r="L131" s="28" t="s">
        <v>28</v>
      </c>
      <c r="M131" s="29" t="s">
        <v>28</v>
      </c>
      <c r="N131" s="30">
        <v>1</v>
      </c>
      <c r="O131" s="31">
        <v>1</v>
      </c>
      <c r="P131" s="31">
        <v>1</v>
      </c>
      <c r="Q131" s="31">
        <v>1</v>
      </c>
      <c r="R131" s="31">
        <v>1</v>
      </c>
      <c r="S131" s="31">
        <v>1</v>
      </c>
      <c r="T131" s="31">
        <v>1</v>
      </c>
      <c r="U131" s="31">
        <v>1</v>
      </c>
      <c r="V131" s="31">
        <v>1</v>
      </c>
      <c r="W131" s="31">
        <v>1</v>
      </c>
      <c r="X131" s="31">
        <v>1</v>
      </c>
      <c r="Y131" s="31">
        <v>1</v>
      </c>
    </row>
    <row r="132" spans="1:25" ht="17.25" customHeight="1" x14ac:dyDescent="0.25">
      <c r="A132" s="1"/>
      <c r="B132" s="155"/>
      <c r="C132"/>
      <c r="D132" s="32" t="s">
        <v>218</v>
      </c>
      <c r="E132" s="32" t="s">
        <v>216</v>
      </c>
      <c r="F132" s="33" t="s">
        <v>193</v>
      </c>
      <c r="G132" s="34" t="s">
        <v>192</v>
      </c>
      <c r="H132" s="32">
        <v>1590</v>
      </c>
      <c r="I132" s="35" t="s">
        <v>129</v>
      </c>
      <c r="J132" s="35" t="s">
        <v>35</v>
      </c>
      <c r="K132" s="36">
        <f t="shared" si="48"/>
        <v>4.9999999999999992E-3</v>
      </c>
      <c r="L132" s="35" t="s">
        <v>36</v>
      </c>
      <c r="M132" s="37">
        <f>10*(5*6)/10^3</f>
        <v>0.3</v>
      </c>
      <c r="N132" s="160">
        <v>5.0000000000000001E-3</v>
      </c>
      <c r="O132" s="161">
        <v>5.0000000000000001E-3</v>
      </c>
      <c r="P132" s="161">
        <v>5.0000000000000001E-3</v>
      </c>
      <c r="Q132" s="161">
        <v>5.0000000000000001E-3</v>
      </c>
      <c r="R132" s="161">
        <v>5.0000000000000001E-3</v>
      </c>
      <c r="S132" s="161">
        <v>5.0000000000000001E-3</v>
      </c>
      <c r="T132" s="161">
        <v>5.0000000000000001E-3</v>
      </c>
      <c r="U132" s="161">
        <v>5.0000000000000001E-3</v>
      </c>
      <c r="V132" s="161">
        <v>5.0000000000000001E-3</v>
      </c>
      <c r="W132" s="161">
        <v>5.0000000000000001E-3</v>
      </c>
      <c r="X132" s="161">
        <v>5.0000000000000001E-3</v>
      </c>
      <c r="Y132" s="161">
        <v>5.0000000000000001E-3</v>
      </c>
    </row>
    <row r="133" spans="1:25" ht="17.25" customHeight="1" x14ac:dyDescent="0.25">
      <c r="A133" s="1"/>
      <c r="B133" s="155"/>
      <c r="C133"/>
      <c r="D133" s="32" t="s">
        <v>218</v>
      </c>
      <c r="E133" s="32" t="s">
        <v>216</v>
      </c>
      <c r="F133" s="33" t="s">
        <v>193</v>
      </c>
      <c r="G133" s="34" t="s">
        <v>192</v>
      </c>
      <c r="H133" s="32">
        <v>1590</v>
      </c>
      <c r="I133" s="35" t="s">
        <v>129</v>
      </c>
      <c r="J133" s="35" t="s">
        <v>35</v>
      </c>
      <c r="K133" s="36">
        <f t="shared" si="48"/>
        <v>0.70000000000000007</v>
      </c>
      <c r="L133" s="35" t="s">
        <v>37</v>
      </c>
      <c r="M133" s="37">
        <v>4.5</v>
      </c>
      <c r="N133" s="40">
        <f>ROUND(N$7*N131,2)</f>
        <v>0.4</v>
      </c>
      <c r="O133" s="41">
        <f t="shared" ref="O133:Y133" si="78">ROUND(O$7*O131,2)</f>
        <v>0.5</v>
      </c>
      <c r="P133" s="41">
        <f t="shared" si="78"/>
        <v>0.6</v>
      </c>
      <c r="Q133" s="41">
        <f t="shared" si="78"/>
        <v>0.7</v>
      </c>
      <c r="R133" s="41">
        <f t="shared" si="78"/>
        <v>0.8</v>
      </c>
      <c r="S133" s="41">
        <f t="shared" si="78"/>
        <v>0.9</v>
      </c>
      <c r="T133" s="41">
        <f t="shared" si="78"/>
        <v>0.9</v>
      </c>
      <c r="U133" s="41">
        <f t="shared" si="78"/>
        <v>0.9</v>
      </c>
      <c r="V133" s="41">
        <f t="shared" si="78"/>
        <v>0.9</v>
      </c>
      <c r="W133" s="41">
        <f t="shared" si="78"/>
        <v>0.7</v>
      </c>
      <c r="X133" s="41">
        <f t="shared" si="78"/>
        <v>0.6</v>
      </c>
      <c r="Y133" s="41">
        <f t="shared" si="78"/>
        <v>0.5</v>
      </c>
    </row>
    <row r="134" spans="1:25" ht="17.25" customHeight="1" x14ac:dyDescent="0.25">
      <c r="A134" s="1"/>
      <c r="B134" s="155"/>
      <c r="C134"/>
      <c r="D134" s="32" t="s">
        <v>218</v>
      </c>
      <c r="E134" s="32" t="s">
        <v>216</v>
      </c>
      <c r="F134" s="33" t="s">
        <v>193</v>
      </c>
      <c r="G134" s="34" t="s">
        <v>192</v>
      </c>
      <c r="H134" s="32">
        <v>1590</v>
      </c>
      <c r="I134" s="35" t="s">
        <v>129</v>
      </c>
      <c r="J134" s="35" t="s">
        <v>35</v>
      </c>
      <c r="K134" s="36">
        <f t="shared" si="48"/>
        <v>0.29499999999999987</v>
      </c>
      <c r="L134" s="35" t="s">
        <v>38</v>
      </c>
      <c r="M134" s="37">
        <v>4.5</v>
      </c>
      <c r="N134" s="40">
        <f>N131-SUM(N132:N133)</f>
        <v>0.59499999999999997</v>
      </c>
      <c r="O134" s="41">
        <f t="shared" ref="O134:Y134" si="79">O131-SUM(O132:O133)</f>
        <v>0.495</v>
      </c>
      <c r="P134" s="41">
        <f t="shared" si="79"/>
        <v>0.39500000000000002</v>
      </c>
      <c r="Q134" s="41">
        <f t="shared" si="79"/>
        <v>0.29500000000000004</v>
      </c>
      <c r="R134" s="41">
        <f t="shared" si="79"/>
        <v>0.19499999999999995</v>
      </c>
      <c r="S134" s="41">
        <f t="shared" si="79"/>
        <v>9.4999999999999973E-2</v>
      </c>
      <c r="T134" s="41">
        <f t="shared" si="79"/>
        <v>9.4999999999999973E-2</v>
      </c>
      <c r="U134" s="41">
        <f t="shared" si="79"/>
        <v>9.4999999999999973E-2</v>
      </c>
      <c r="V134" s="41">
        <f t="shared" si="79"/>
        <v>9.4999999999999973E-2</v>
      </c>
      <c r="W134" s="41">
        <f t="shared" si="79"/>
        <v>0.29500000000000004</v>
      </c>
      <c r="X134" s="41">
        <f t="shared" si="79"/>
        <v>0.39500000000000002</v>
      </c>
      <c r="Y134" s="41">
        <f t="shared" si="79"/>
        <v>0.495</v>
      </c>
    </row>
    <row r="135" spans="1:25" ht="17.25" customHeight="1" x14ac:dyDescent="0.25">
      <c r="A135" s="1"/>
      <c r="B135" s="155"/>
      <c r="C135"/>
      <c r="D135" s="23" t="s">
        <v>218</v>
      </c>
      <c r="E135" s="23" t="s">
        <v>216</v>
      </c>
      <c r="F135" s="24" t="s">
        <v>194</v>
      </c>
      <c r="G135" s="25" t="s">
        <v>195</v>
      </c>
      <c r="H135" s="23">
        <v>1700</v>
      </c>
      <c r="I135" s="26" t="s">
        <v>134</v>
      </c>
      <c r="J135" s="26" t="s">
        <v>34</v>
      </c>
      <c r="K135" s="27">
        <f t="shared" si="48"/>
        <v>0.25</v>
      </c>
      <c r="L135" s="28" t="s">
        <v>28</v>
      </c>
      <c r="M135" s="29" t="s">
        <v>28</v>
      </c>
      <c r="N135" s="30">
        <v>0.25</v>
      </c>
      <c r="O135" s="31">
        <v>0.25</v>
      </c>
      <c r="P135" s="31">
        <v>0.25</v>
      </c>
      <c r="Q135" s="31">
        <v>0.25</v>
      </c>
      <c r="R135" s="31">
        <v>0.25</v>
      </c>
      <c r="S135" s="31">
        <v>0.25</v>
      </c>
      <c r="T135" s="31">
        <v>0.25</v>
      </c>
      <c r="U135" s="31">
        <v>0.25</v>
      </c>
      <c r="V135" s="31">
        <v>0.25</v>
      </c>
      <c r="W135" s="31">
        <v>0.25</v>
      </c>
      <c r="X135" s="31">
        <v>0.25</v>
      </c>
      <c r="Y135" s="31">
        <v>0.25</v>
      </c>
    </row>
    <row r="136" spans="1:25" ht="17.25" customHeight="1" x14ac:dyDescent="0.25">
      <c r="A136" s="1"/>
      <c r="B136" s="155"/>
      <c r="C136"/>
      <c r="D136" s="32" t="s">
        <v>218</v>
      </c>
      <c r="E136" s="32" t="s">
        <v>216</v>
      </c>
      <c r="F136" s="33" t="s">
        <v>194</v>
      </c>
      <c r="G136" s="34" t="s">
        <v>195</v>
      </c>
      <c r="H136" s="32">
        <v>1700</v>
      </c>
      <c r="I136" s="35" t="s">
        <v>134</v>
      </c>
      <c r="J136" s="35" t="s">
        <v>35</v>
      </c>
      <c r="K136" s="36">
        <f t="shared" si="48"/>
        <v>0.25</v>
      </c>
      <c r="L136" s="85" t="s">
        <v>54</v>
      </c>
      <c r="M136" s="37">
        <v>2.5</v>
      </c>
      <c r="N136" s="146">
        <f>N135</f>
        <v>0.25</v>
      </c>
      <c r="O136" s="147">
        <f t="shared" ref="O136:Y136" si="80">O135</f>
        <v>0.25</v>
      </c>
      <c r="P136" s="147">
        <f t="shared" si="80"/>
        <v>0.25</v>
      </c>
      <c r="Q136" s="147">
        <f t="shared" si="80"/>
        <v>0.25</v>
      </c>
      <c r="R136" s="147">
        <f t="shared" si="80"/>
        <v>0.25</v>
      </c>
      <c r="S136" s="147">
        <f t="shared" si="80"/>
        <v>0.25</v>
      </c>
      <c r="T136" s="147">
        <f t="shared" si="80"/>
        <v>0.25</v>
      </c>
      <c r="U136" s="147">
        <f t="shared" si="80"/>
        <v>0.25</v>
      </c>
      <c r="V136" s="147">
        <f t="shared" si="80"/>
        <v>0.25</v>
      </c>
      <c r="W136" s="147">
        <f t="shared" si="80"/>
        <v>0.25</v>
      </c>
      <c r="X136" s="147">
        <f t="shared" si="80"/>
        <v>0.25</v>
      </c>
      <c r="Y136" s="147">
        <f t="shared" si="80"/>
        <v>0.25</v>
      </c>
    </row>
    <row r="137" spans="1:25" ht="17.25" customHeight="1" x14ac:dyDescent="0.25">
      <c r="A137" s="1"/>
      <c r="B137" s="155"/>
      <c r="C137"/>
      <c r="D137" s="32" t="s">
        <v>218</v>
      </c>
      <c r="E137" s="32" t="s">
        <v>216</v>
      </c>
      <c r="F137" s="33" t="s">
        <v>194</v>
      </c>
      <c r="G137" s="34" t="s">
        <v>195</v>
      </c>
      <c r="H137" s="32">
        <v>1700</v>
      </c>
      <c r="I137" s="35" t="s">
        <v>134</v>
      </c>
      <c r="J137" s="35" t="s">
        <v>35</v>
      </c>
      <c r="K137" s="36">
        <f>IFERROR(AVERAGE(N137:Y137),"n/a")</f>
        <v>6.0000000000000019E-2</v>
      </c>
      <c r="L137" s="35" t="s">
        <v>55</v>
      </c>
      <c r="M137" s="37">
        <f>ROUND(0.5%*230,1)</f>
        <v>1.2</v>
      </c>
      <c r="N137" s="146">
        <f>N138</f>
        <v>0.06</v>
      </c>
      <c r="O137" s="147">
        <f t="shared" ref="O137:Y137" si="81">O138</f>
        <v>0.06</v>
      </c>
      <c r="P137" s="147">
        <f t="shared" si="81"/>
        <v>0.06</v>
      </c>
      <c r="Q137" s="147">
        <f t="shared" si="81"/>
        <v>0.06</v>
      </c>
      <c r="R137" s="147">
        <f t="shared" si="81"/>
        <v>0.06</v>
      </c>
      <c r="S137" s="147">
        <f t="shared" si="81"/>
        <v>0.06</v>
      </c>
      <c r="T137" s="147">
        <f t="shared" si="81"/>
        <v>0.06</v>
      </c>
      <c r="U137" s="147">
        <f t="shared" si="81"/>
        <v>0.06</v>
      </c>
      <c r="V137" s="147">
        <f t="shared" si="81"/>
        <v>0.06</v>
      </c>
      <c r="W137" s="147">
        <f t="shared" si="81"/>
        <v>0.06</v>
      </c>
      <c r="X137" s="147">
        <f t="shared" si="81"/>
        <v>0.06</v>
      </c>
      <c r="Y137" s="147">
        <f t="shared" si="81"/>
        <v>0.06</v>
      </c>
    </row>
    <row r="138" spans="1:25" ht="17.25" customHeight="1" x14ac:dyDescent="0.25">
      <c r="A138" s="1"/>
      <c r="B138" s="155"/>
      <c r="C138"/>
      <c r="D138" s="32" t="s">
        <v>218</v>
      </c>
      <c r="E138" s="32" t="s">
        <v>216</v>
      </c>
      <c r="F138" s="33" t="s">
        <v>194</v>
      </c>
      <c r="G138" s="34" t="s">
        <v>195</v>
      </c>
      <c r="H138" s="32">
        <v>1700</v>
      </c>
      <c r="I138" s="35" t="s">
        <v>134</v>
      </c>
      <c r="J138" s="35" t="s">
        <v>35</v>
      </c>
      <c r="K138" s="36">
        <f>IFERROR(AVERAGE(N138:Y138),"n/a")</f>
        <v>6.0000000000000019E-2</v>
      </c>
      <c r="L138" s="35" t="s">
        <v>51</v>
      </c>
      <c r="M138" s="37">
        <v>1.5</v>
      </c>
      <c r="N138" s="146">
        <f>ROUND(25%*N135,2)</f>
        <v>0.06</v>
      </c>
      <c r="O138" s="147">
        <f t="shared" ref="O138:Y138" si="82">ROUND(25%*O135,2)</f>
        <v>0.06</v>
      </c>
      <c r="P138" s="147">
        <f t="shared" si="82"/>
        <v>0.06</v>
      </c>
      <c r="Q138" s="147">
        <f t="shared" si="82"/>
        <v>0.06</v>
      </c>
      <c r="R138" s="147">
        <f t="shared" si="82"/>
        <v>0.06</v>
      </c>
      <c r="S138" s="147">
        <f t="shared" si="82"/>
        <v>0.06</v>
      </c>
      <c r="T138" s="147">
        <f t="shared" si="82"/>
        <v>0.06</v>
      </c>
      <c r="U138" s="147">
        <f t="shared" si="82"/>
        <v>0.06</v>
      </c>
      <c r="V138" s="147">
        <f t="shared" si="82"/>
        <v>0.06</v>
      </c>
      <c r="W138" s="147">
        <f t="shared" si="82"/>
        <v>0.06</v>
      </c>
      <c r="X138" s="147">
        <f t="shared" si="82"/>
        <v>0.06</v>
      </c>
      <c r="Y138" s="147">
        <f t="shared" si="82"/>
        <v>0.06</v>
      </c>
    </row>
    <row r="139" spans="1:25" ht="17.25" customHeight="1" x14ac:dyDescent="0.25">
      <c r="A139" s="1"/>
      <c r="B139" s="155"/>
      <c r="C139"/>
      <c r="D139" s="32" t="s">
        <v>218</v>
      </c>
      <c r="E139" s="32" t="s">
        <v>216</v>
      </c>
      <c r="F139" s="33" t="s">
        <v>194</v>
      </c>
      <c r="G139" s="34" t="s">
        <v>195</v>
      </c>
      <c r="H139" s="32">
        <v>1700</v>
      </c>
      <c r="I139" s="35" t="s">
        <v>134</v>
      </c>
      <c r="J139" s="35" t="s">
        <v>35</v>
      </c>
      <c r="K139" s="36">
        <f t="shared" si="48"/>
        <v>6.0000000000000019E-2</v>
      </c>
      <c r="L139" s="35" t="s">
        <v>135</v>
      </c>
      <c r="M139" s="37">
        <v>0.9</v>
      </c>
      <c r="N139" s="148">
        <f t="shared" ref="N139:Y139" si="83">ROUND(60%*N135-N140,2)</f>
        <v>0.06</v>
      </c>
      <c r="O139" s="149">
        <f t="shared" si="83"/>
        <v>0.06</v>
      </c>
      <c r="P139" s="149">
        <f t="shared" si="83"/>
        <v>0.06</v>
      </c>
      <c r="Q139" s="149">
        <f t="shared" si="83"/>
        <v>0.06</v>
      </c>
      <c r="R139" s="149">
        <f t="shared" si="83"/>
        <v>0.06</v>
      </c>
      <c r="S139" s="149">
        <f t="shared" si="83"/>
        <v>0.06</v>
      </c>
      <c r="T139" s="149">
        <f t="shared" si="83"/>
        <v>0.06</v>
      </c>
      <c r="U139" s="149">
        <f t="shared" si="83"/>
        <v>0.06</v>
      </c>
      <c r="V139" s="149">
        <f t="shared" si="83"/>
        <v>0.06</v>
      </c>
      <c r="W139" s="149">
        <f t="shared" si="83"/>
        <v>0.06</v>
      </c>
      <c r="X139" s="149">
        <f t="shared" si="83"/>
        <v>0.06</v>
      </c>
      <c r="Y139" s="149">
        <f t="shared" si="83"/>
        <v>0.06</v>
      </c>
    </row>
    <row r="140" spans="1:25" ht="17.25" customHeight="1" x14ac:dyDescent="0.25">
      <c r="A140" s="1"/>
      <c r="B140" s="155"/>
      <c r="C140"/>
      <c r="D140" s="32" t="s">
        <v>218</v>
      </c>
      <c r="E140" s="32" t="s">
        <v>216</v>
      </c>
      <c r="F140" s="33" t="s">
        <v>194</v>
      </c>
      <c r="G140" s="34" t="s">
        <v>195</v>
      </c>
      <c r="H140" s="32">
        <v>1700</v>
      </c>
      <c r="I140" s="35" t="s">
        <v>134</v>
      </c>
      <c r="J140" s="35" t="s">
        <v>35</v>
      </c>
      <c r="K140" s="36">
        <f t="shared" si="48"/>
        <v>8.9999999999999983E-2</v>
      </c>
      <c r="L140" s="35" t="s">
        <v>136</v>
      </c>
      <c r="M140" s="37">
        <v>0.11</v>
      </c>
      <c r="N140" s="148">
        <f>ROUND($N$45/$N$42*N135*60%,2)</f>
        <v>0.09</v>
      </c>
      <c r="O140" s="149">
        <f t="shared" ref="O140:Y140" si="84">ROUND($N$45/$N$42*O135*60%,2)</f>
        <v>0.09</v>
      </c>
      <c r="P140" s="149">
        <f t="shared" si="84"/>
        <v>0.09</v>
      </c>
      <c r="Q140" s="149">
        <f t="shared" si="84"/>
        <v>0.09</v>
      </c>
      <c r="R140" s="149">
        <f t="shared" si="84"/>
        <v>0.09</v>
      </c>
      <c r="S140" s="149">
        <f t="shared" si="84"/>
        <v>0.09</v>
      </c>
      <c r="T140" s="149">
        <f t="shared" si="84"/>
        <v>0.09</v>
      </c>
      <c r="U140" s="149">
        <f t="shared" si="84"/>
        <v>0.09</v>
      </c>
      <c r="V140" s="149">
        <f t="shared" si="84"/>
        <v>0.09</v>
      </c>
      <c r="W140" s="149">
        <f t="shared" si="84"/>
        <v>0.09</v>
      </c>
      <c r="X140" s="149">
        <f t="shared" si="84"/>
        <v>0.09</v>
      </c>
      <c r="Y140" s="149">
        <f t="shared" si="84"/>
        <v>0.09</v>
      </c>
    </row>
    <row r="141" spans="1:25" ht="17.25" customHeight="1" x14ac:dyDescent="0.25">
      <c r="A141" s="1"/>
      <c r="B141" s="155"/>
      <c r="C141"/>
      <c r="D141" s="23" t="s">
        <v>218</v>
      </c>
      <c r="E141" s="23" t="s">
        <v>216</v>
      </c>
      <c r="F141" s="24" t="s">
        <v>196</v>
      </c>
      <c r="G141" s="25" t="s">
        <v>192</v>
      </c>
      <c r="H141" s="23">
        <f t="shared" ref="H141:H148" si="85">H120+365</f>
        <v>1680</v>
      </c>
      <c r="I141" s="26" t="s">
        <v>155</v>
      </c>
      <c r="J141" s="26" t="s">
        <v>34</v>
      </c>
      <c r="K141" s="27">
        <f t="shared" si="48"/>
        <v>6.6666666666666666E-2</v>
      </c>
      <c r="L141" s="28" t="s">
        <v>28</v>
      </c>
      <c r="M141" s="29" t="s">
        <v>28</v>
      </c>
      <c r="N141" s="30">
        <v>0.01</v>
      </c>
      <c r="O141" s="31">
        <v>0.03</v>
      </c>
      <c r="P141" s="31">
        <v>0.05</v>
      </c>
      <c r="Q141" s="31">
        <v>0.05</v>
      </c>
      <c r="R141" s="31">
        <v>0.06</v>
      </c>
      <c r="S141" s="31">
        <v>7.0000000000000007E-2</v>
      </c>
      <c r="T141" s="31">
        <v>0.11</v>
      </c>
      <c r="U141" s="31">
        <v>0.18</v>
      </c>
      <c r="V141" s="31">
        <v>0.11</v>
      </c>
      <c r="W141" s="31">
        <v>7.0000000000000007E-2</v>
      </c>
      <c r="X141" s="31">
        <v>0.05</v>
      </c>
      <c r="Y141" s="31">
        <v>0.01</v>
      </c>
    </row>
    <row r="142" spans="1:25" ht="17.25" customHeight="1" x14ac:dyDescent="0.25">
      <c r="A142" s="1"/>
      <c r="B142" s="155"/>
      <c r="C142"/>
      <c r="D142" s="32" t="s">
        <v>218</v>
      </c>
      <c r="E142" s="32" t="s">
        <v>216</v>
      </c>
      <c r="F142" s="33" t="s">
        <v>196</v>
      </c>
      <c r="G142" s="34" t="s">
        <v>192</v>
      </c>
      <c r="H142" s="32">
        <f t="shared" si="85"/>
        <v>1680</v>
      </c>
      <c r="I142" s="35" t="s">
        <v>155</v>
      </c>
      <c r="J142" s="35" t="s">
        <v>35</v>
      </c>
      <c r="K142" s="36">
        <f t="shared" si="48"/>
        <v>4.9166666666666671E-2</v>
      </c>
      <c r="L142" s="35" t="s">
        <v>156</v>
      </c>
      <c r="M142" s="37">
        <v>0.12</v>
      </c>
      <c r="N142" s="44">
        <f>ROUND(N141*0.7,2)</f>
        <v>0.01</v>
      </c>
      <c r="O142" s="39">
        <f t="shared" ref="O142:Y142" si="86">ROUND(O141*0.7,2)</f>
        <v>0.02</v>
      </c>
      <c r="P142" s="39">
        <f t="shared" si="86"/>
        <v>0.04</v>
      </c>
      <c r="Q142" s="39">
        <f t="shared" si="86"/>
        <v>0.04</v>
      </c>
      <c r="R142" s="39">
        <f t="shared" si="86"/>
        <v>0.04</v>
      </c>
      <c r="S142" s="39">
        <f t="shared" si="86"/>
        <v>0.05</v>
      </c>
      <c r="T142" s="39">
        <f t="shared" si="86"/>
        <v>0.08</v>
      </c>
      <c r="U142" s="39">
        <f t="shared" si="86"/>
        <v>0.13</v>
      </c>
      <c r="V142" s="39">
        <f t="shared" si="86"/>
        <v>0.08</v>
      </c>
      <c r="W142" s="39">
        <f t="shared" si="86"/>
        <v>0.05</v>
      </c>
      <c r="X142" s="39">
        <f t="shared" si="86"/>
        <v>0.04</v>
      </c>
      <c r="Y142" s="39">
        <f t="shared" si="86"/>
        <v>0.01</v>
      </c>
    </row>
    <row r="143" spans="1:25" ht="17.25" customHeight="1" x14ac:dyDescent="0.25">
      <c r="A143" s="1"/>
      <c r="B143" s="155"/>
      <c r="C143"/>
      <c r="D143" s="32" t="s">
        <v>218</v>
      </c>
      <c r="E143" s="32" t="s">
        <v>216</v>
      </c>
      <c r="F143" s="33" t="s">
        <v>196</v>
      </c>
      <c r="G143" s="34" t="s">
        <v>192</v>
      </c>
      <c r="H143" s="32">
        <f t="shared" si="85"/>
        <v>1680</v>
      </c>
      <c r="I143" s="35" t="s">
        <v>155</v>
      </c>
      <c r="J143" s="35" t="s">
        <v>35</v>
      </c>
      <c r="K143" s="36">
        <f t="shared" si="48"/>
        <v>1.7500000000000002E-2</v>
      </c>
      <c r="L143" s="35" t="s">
        <v>157</v>
      </c>
      <c r="M143" s="37">
        <v>0.75</v>
      </c>
      <c r="N143" s="44">
        <f>N141-N142</f>
        <v>0</v>
      </c>
      <c r="O143" s="39">
        <f t="shared" ref="O143:Y143" si="87">O141-O142</f>
        <v>9.9999999999999985E-3</v>
      </c>
      <c r="P143" s="39">
        <f t="shared" si="87"/>
        <v>1.0000000000000002E-2</v>
      </c>
      <c r="Q143" s="39">
        <f t="shared" si="87"/>
        <v>1.0000000000000002E-2</v>
      </c>
      <c r="R143" s="39">
        <f t="shared" si="87"/>
        <v>1.9999999999999997E-2</v>
      </c>
      <c r="S143" s="39">
        <f t="shared" si="87"/>
        <v>2.0000000000000004E-2</v>
      </c>
      <c r="T143" s="39">
        <f t="shared" si="87"/>
        <v>0.03</v>
      </c>
      <c r="U143" s="39">
        <f t="shared" si="87"/>
        <v>4.9999999999999989E-2</v>
      </c>
      <c r="V143" s="39">
        <f t="shared" si="87"/>
        <v>0.03</v>
      </c>
      <c r="W143" s="39">
        <f t="shared" si="87"/>
        <v>2.0000000000000004E-2</v>
      </c>
      <c r="X143" s="39">
        <f t="shared" si="87"/>
        <v>1.0000000000000002E-2</v>
      </c>
      <c r="Y143" s="39">
        <f t="shared" si="87"/>
        <v>0</v>
      </c>
    </row>
    <row r="144" spans="1:25" ht="17.25" customHeight="1" x14ac:dyDescent="0.25">
      <c r="A144" s="1"/>
      <c r="B144" s="155"/>
      <c r="C144"/>
      <c r="D144" s="32" t="s">
        <v>218</v>
      </c>
      <c r="E144" s="32" t="s">
        <v>216</v>
      </c>
      <c r="F144" s="33" t="s">
        <v>196</v>
      </c>
      <c r="G144" s="34" t="s">
        <v>192</v>
      </c>
      <c r="H144" s="32">
        <f t="shared" si="85"/>
        <v>1680</v>
      </c>
      <c r="I144" s="35" t="s">
        <v>155</v>
      </c>
      <c r="J144" s="35" t="s">
        <v>35</v>
      </c>
      <c r="K144" s="36">
        <f t="shared" si="48"/>
        <v>6.6666666666666666E-2</v>
      </c>
      <c r="L144" s="35" t="s">
        <v>55</v>
      </c>
      <c r="M144" s="37">
        <f>ROUND(30%*15,1)</f>
        <v>4.5</v>
      </c>
      <c r="N144" s="44">
        <f>SUM(N142:N143)</f>
        <v>0.01</v>
      </c>
      <c r="O144" s="39">
        <f t="shared" ref="O144:Y144" si="88">SUM(O142:O143)</f>
        <v>0.03</v>
      </c>
      <c r="P144" s="39">
        <f t="shared" si="88"/>
        <v>0.05</v>
      </c>
      <c r="Q144" s="39">
        <f t="shared" si="88"/>
        <v>0.05</v>
      </c>
      <c r="R144" s="39">
        <f t="shared" si="88"/>
        <v>0.06</v>
      </c>
      <c r="S144" s="39">
        <f t="shared" si="88"/>
        <v>7.0000000000000007E-2</v>
      </c>
      <c r="T144" s="39">
        <f t="shared" si="88"/>
        <v>0.11</v>
      </c>
      <c r="U144" s="39">
        <f t="shared" si="88"/>
        <v>0.18</v>
      </c>
      <c r="V144" s="39">
        <f t="shared" si="88"/>
        <v>0.11</v>
      </c>
      <c r="W144" s="39">
        <f t="shared" si="88"/>
        <v>7.0000000000000007E-2</v>
      </c>
      <c r="X144" s="39">
        <f t="shared" si="88"/>
        <v>0.05</v>
      </c>
      <c r="Y144" s="39">
        <f t="shared" si="88"/>
        <v>0.01</v>
      </c>
    </row>
    <row r="145" spans="1:25" ht="17.25" customHeight="1" x14ac:dyDescent="0.25">
      <c r="A145" s="1"/>
      <c r="B145" s="155"/>
      <c r="C145"/>
      <c r="D145" s="23" t="s">
        <v>218</v>
      </c>
      <c r="E145" s="23" t="s">
        <v>216</v>
      </c>
      <c r="F145" s="24" t="s">
        <v>196</v>
      </c>
      <c r="G145" s="25" t="s">
        <v>192</v>
      </c>
      <c r="H145" s="23">
        <f t="shared" si="85"/>
        <v>1680</v>
      </c>
      <c r="I145" s="26" t="s">
        <v>158</v>
      </c>
      <c r="J145" s="26" t="s">
        <v>34</v>
      </c>
      <c r="K145" s="27">
        <f t="shared" si="48"/>
        <v>6.6666666666666666E-2</v>
      </c>
      <c r="L145" s="28" t="s">
        <v>28</v>
      </c>
      <c r="M145" s="29" t="s">
        <v>28</v>
      </c>
      <c r="N145" s="30">
        <v>0.01</v>
      </c>
      <c r="O145" s="31">
        <v>0.03</v>
      </c>
      <c r="P145" s="31">
        <v>0.05</v>
      </c>
      <c r="Q145" s="31">
        <v>0.05</v>
      </c>
      <c r="R145" s="31">
        <v>0.06</v>
      </c>
      <c r="S145" s="31">
        <v>7.0000000000000007E-2</v>
      </c>
      <c r="T145" s="31">
        <v>0.11</v>
      </c>
      <c r="U145" s="31">
        <v>0.18</v>
      </c>
      <c r="V145" s="31">
        <v>0.11</v>
      </c>
      <c r="W145" s="31">
        <v>7.0000000000000007E-2</v>
      </c>
      <c r="X145" s="31">
        <v>0.05</v>
      </c>
      <c r="Y145" s="31">
        <v>0.01</v>
      </c>
    </row>
    <row r="146" spans="1:25" ht="17.25" customHeight="1" x14ac:dyDescent="0.25">
      <c r="A146" s="1"/>
      <c r="B146" s="155"/>
      <c r="C146"/>
      <c r="D146" s="32" t="s">
        <v>218</v>
      </c>
      <c r="E146" s="32" t="s">
        <v>216</v>
      </c>
      <c r="F146" s="33" t="s">
        <v>196</v>
      </c>
      <c r="G146" s="34" t="s">
        <v>192</v>
      </c>
      <c r="H146" s="32">
        <f t="shared" si="85"/>
        <v>1680</v>
      </c>
      <c r="I146" s="35" t="s">
        <v>158</v>
      </c>
      <c r="J146" s="35" t="s">
        <v>35</v>
      </c>
      <c r="K146" s="36">
        <f t="shared" si="48"/>
        <v>4.9166666666666671E-2</v>
      </c>
      <c r="L146" s="35" t="s">
        <v>156</v>
      </c>
      <c r="M146" s="37">
        <v>0.12</v>
      </c>
      <c r="N146" s="44">
        <f>ROUND(N145*0.7,2)</f>
        <v>0.01</v>
      </c>
      <c r="O146" s="39">
        <f t="shared" ref="O146:Y146" si="89">ROUND(O145*0.7,2)</f>
        <v>0.02</v>
      </c>
      <c r="P146" s="39">
        <f t="shared" si="89"/>
        <v>0.04</v>
      </c>
      <c r="Q146" s="39">
        <f t="shared" si="89"/>
        <v>0.04</v>
      </c>
      <c r="R146" s="39">
        <f t="shared" si="89"/>
        <v>0.04</v>
      </c>
      <c r="S146" s="39">
        <f t="shared" si="89"/>
        <v>0.05</v>
      </c>
      <c r="T146" s="39">
        <f t="shared" si="89"/>
        <v>0.08</v>
      </c>
      <c r="U146" s="39">
        <f t="shared" si="89"/>
        <v>0.13</v>
      </c>
      <c r="V146" s="39">
        <f t="shared" si="89"/>
        <v>0.08</v>
      </c>
      <c r="W146" s="39">
        <f t="shared" si="89"/>
        <v>0.05</v>
      </c>
      <c r="X146" s="39">
        <f t="shared" si="89"/>
        <v>0.04</v>
      </c>
      <c r="Y146" s="39">
        <f t="shared" si="89"/>
        <v>0.01</v>
      </c>
    </row>
    <row r="147" spans="1:25" ht="17.25" customHeight="1" x14ac:dyDescent="0.25">
      <c r="A147" s="1"/>
      <c r="B147" s="155"/>
      <c r="C147"/>
      <c r="D147" s="32" t="s">
        <v>218</v>
      </c>
      <c r="E147" s="32" t="s">
        <v>216</v>
      </c>
      <c r="F147" s="33" t="s">
        <v>196</v>
      </c>
      <c r="G147" s="34" t="s">
        <v>192</v>
      </c>
      <c r="H147" s="32">
        <f t="shared" si="85"/>
        <v>1680</v>
      </c>
      <c r="I147" s="35" t="s">
        <v>158</v>
      </c>
      <c r="J147" s="35" t="s">
        <v>35</v>
      </c>
      <c r="K147" s="36">
        <f t="shared" si="48"/>
        <v>1.7500000000000002E-2</v>
      </c>
      <c r="L147" s="35" t="s">
        <v>157</v>
      </c>
      <c r="M147" s="37">
        <v>0.75</v>
      </c>
      <c r="N147" s="44">
        <f>N145-N146</f>
        <v>0</v>
      </c>
      <c r="O147" s="39">
        <f t="shared" ref="O147:Y147" si="90">O145-O146</f>
        <v>9.9999999999999985E-3</v>
      </c>
      <c r="P147" s="39">
        <f t="shared" si="90"/>
        <v>1.0000000000000002E-2</v>
      </c>
      <c r="Q147" s="39">
        <f t="shared" si="90"/>
        <v>1.0000000000000002E-2</v>
      </c>
      <c r="R147" s="39">
        <f t="shared" si="90"/>
        <v>1.9999999999999997E-2</v>
      </c>
      <c r="S147" s="39">
        <f t="shared" si="90"/>
        <v>2.0000000000000004E-2</v>
      </c>
      <c r="T147" s="39">
        <f t="shared" si="90"/>
        <v>0.03</v>
      </c>
      <c r="U147" s="39">
        <f t="shared" si="90"/>
        <v>4.9999999999999989E-2</v>
      </c>
      <c r="V147" s="39">
        <f t="shared" si="90"/>
        <v>0.03</v>
      </c>
      <c r="W147" s="39">
        <f t="shared" si="90"/>
        <v>2.0000000000000004E-2</v>
      </c>
      <c r="X147" s="39">
        <f t="shared" si="90"/>
        <v>1.0000000000000002E-2</v>
      </c>
      <c r="Y147" s="39">
        <f t="shared" si="90"/>
        <v>0</v>
      </c>
    </row>
    <row r="148" spans="1:25" ht="17.25" customHeight="1" x14ac:dyDescent="0.25">
      <c r="A148" s="1"/>
      <c r="B148" s="155"/>
      <c r="C148"/>
      <c r="D148" s="32" t="s">
        <v>218</v>
      </c>
      <c r="E148" s="32" t="s">
        <v>216</v>
      </c>
      <c r="F148" s="33" t="s">
        <v>196</v>
      </c>
      <c r="G148" s="34" t="s">
        <v>192</v>
      </c>
      <c r="H148" s="32">
        <f t="shared" si="85"/>
        <v>1680</v>
      </c>
      <c r="I148" s="35" t="s">
        <v>158</v>
      </c>
      <c r="J148" s="35" t="s">
        <v>35</v>
      </c>
      <c r="K148" s="36">
        <f t="shared" ref="K148:K176" si="91">IFERROR(AVERAGE(N148:Y148),"n/a")</f>
        <v>6.6666666666666666E-2</v>
      </c>
      <c r="L148" s="35" t="s">
        <v>55</v>
      </c>
      <c r="M148" s="37">
        <f>ROUND(10%*30,1)</f>
        <v>3</v>
      </c>
      <c r="N148" s="44">
        <f>SUM(N146:N147)</f>
        <v>0.01</v>
      </c>
      <c r="O148" s="39">
        <f t="shared" ref="O148:Y148" si="92">SUM(O146:O147)</f>
        <v>0.03</v>
      </c>
      <c r="P148" s="39">
        <f t="shared" si="92"/>
        <v>0.05</v>
      </c>
      <c r="Q148" s="39">
        <f t="shared" si="92"/>
        <v>0.05</v>
      </c>
      <c r="R148" s="39">
        <f t="shared" si="92"/>
        <v>0.06</v>
      </c>
      <c r="S148" s="39">
        <f t="shared" si="92"/>
        <v>7.0000000000000007E-2</v>
      </c>
      <c r="T148" s="39">
        <f t="shared" si="92"/>
        <v>0.11</v>
      </c>
      <c r="U148" s="39">
        <f t="shared" si="92"/>
        <v>0.18</v>
      </c>
      <c r="V148" s="39">
        <f t="shared" si="92"/>
        <v>0.11</v>
      </c>
      <c r="W148" s="39">
        <f t="shared" si="92"/>
        <v>7.0000000000000007E-2</v>
      </c>
      <c r="X148" s="39">
        <f t="shared" si="92"/>
        <v>0.05</v>
      </c>
      <c r="Y148" s="39">
        <f t="shared" si="92"/>
        <v>0.01</v>
      </c>
    </row>
    <row r="149" spans="1:25" ht="17.25" customHeight="1" x14ac:dyDescent="0.25">
      <c r="A149" s="1"/>
      <c r="B149" s="155"/>
      <c r="C149"/>
      <c r="D149" s="102" t="s">
        <v>218</v>
      </c>
      <c r="E149" s="102" t="s">
        <v>216</v>
      </c>
      <c r="F149" s="103" t="s">
        <v>28</v>
      </c>
      <c r="G149" s="104" t="s">
        <v>197</v>
      </c>
      <c r="H149" s="102" t="s">
        <v>28</v>
      </c>
      <c r="I149" s="105" t="s">
        <v>28</v>
      </c>
      <c r="J149" s="105" t="s">
        <v>28</v>
      </c>
      <c r="K149" s="106" t="str">
        <f>IFERROR(AVERAGE(N149:Y149),"n/a")</f>
        <v>n/a</v>
      </c>
      <c r="L149" s="105" t="s">
        <v>28</v>
      </c>
      <c r="M149" s="107" t="s">
        <v>28</v>
      </c>
      <c r="N149" s="108" t="s">
        <v>28</v>
      </c>
      <c r="O149" s="106" t="s">
        <v>28</v>
      </c>
      <c r="P149" s="106" t="s">
        <v>28</v>
      </c>
      <c r="Q149" s="106" t="s">
        <v>28</v>
      </c>
      <c r="R149" s="106" t="s">
        <v>28</v>
      </c>
      <c r="S149" s="106" t="s">
        <v>28</v>
      </c>
      <c r="T149" s="106" t="s">
        <v>28</v>
      </c>
      <c r="U149" s="106" t="s">
        <v>28</v>
      </c>
      <c r="V149" s="106" t="s">
        <v>28</v>
      </c>
      <c r="W149" s="106" t="s">
        <v>28</v>
      </c>
      <c r="X149" s="106" t="s">
        <v>28</v>
      </c>
      <c r="Y149" s="106" t="s">
        <v>28</v>
      </c>
    </row>
    <row r="150" spans="1:25" ht="17.25" customHeight="1" x14ac:dyDescent="0.25">
      <c r="A150" s="1"/>
      <c r="B150" s="155"/>
      <c r="C150"/>
      <c r="D150" s="23" t="s">
        <v>218</v>
      </c>
      <c r="E150" s="23" t="s">
        <v>216</v>
      </c>
      <c r="F150" s="24" t="s">
        <v>198</v>
      </c>
      <c r="G150" s="25" t="s">
        <v>195</v>
      </c>
      <c r="H150" s="23">
        <v>1980</v>
      </c>
      <c r="I150" s="26" t="s">
        <v>147</v>
      </c>
      <c r="J150" s="26" t="s">
        <v>34</v>
      </c>
      <c r="K150" s="27">
        <f t="shared" si="91"/>
        <v>1</v>
      </c>
      <c r="L150" s="28" t="s">
        <v>28</v>
      </c>
      <c r="M150" s="29" t="s">
        <v>28</v>
      </c>
      <c r="N150" s="30">
        <v>1</v>
      </c>
      <c r="O150" s="31">
        <v>1</v>
      </c>
      <c r="P150" s="31">
        <v>1</v>
      </c>
      <c r="Q150" s="31">
        <v>1</v>
      </c>
      <c r="R150" s="31">
        <v>1</v>
      </c>
      <c r="S150" s="31">
        <v>1</v>
      </c>
      <c r="T150" s="31">
        <v>1</v>
      </c>
      <c r="U150" s="31">
        <v>1</v>
      </c>
      <c r="V150" s="31">
        <v>1</v>
      </c>
      <c r="W150" s="31">
        <v>1</v>
      </c>
      <c r="X150" s="31">
        <v>1</v>
      </c>
      <c r="Y150" s="31">
        <v>1</v>
      </c>
    </row>
    <row r="151" spans="1:25" ht="17.25" customHeight="1" x14ac:dyDescent="0.25">
      <c r="A151" s="1"/>
      <c r="B151" s="155"/>
      <c r="C151"/>
      <c r="D151" s="23" t="s">
        <v>218</v>
      </c>
      <c r="E151" s="23" t="s">
        <v>216</v>
      </c>
      <c r="F151" s="24" t="s">
        <v>199</v>
      </c>
      <c r="G151" s="25" t="s">
        <v>195</v>
      </c>
      <c r="H151" s="23">
        <v>2010</v>
      </c>
      <c r="I151" s="26" t="s">
        <v>129</v>
      </c>
      <c r="J151" s="26" t="s">
        <v>34</v>
      </c>
      <c r="K151" s="27">
        <f t="shared" si="91"/>
        <v>1</v>
      </c>
      <c r="L151" s="28" t="s">
        <v>28</v>
      </c>
      <c r="M151" s="29" t="s">
        <v>28</v>
      </c>
      <c r="N151" s="30">
        <v>1</v>
      </c>
      <c r="O151" s="31">
        <v>1</v>
      </c>
      <c r="P151" s="31">
        <v>1</v>
      </c>
      <c r="Q151" s="31">
        <v>1</v>
      </c>
      <c r="R151" s="31">
        <v>1</v>
      </c>
      <c r="S151" s="31">
        <v>1</v>
      </c>
      <c r="T151" s="31">
        <v>1</v>
      </c>
      <c r="U151" s="31">
        <v>1</v>
      </c>
      <c r="V151" s="31">
        <v>1</v>
      </c>
      <c r="W151" s="31">
        <v>1</v>
      </c>
      <c r="X151" s="31">
        <v>1</v>
      </c>
      <c r="Y151" s="31">
        <v>1</v>
      </c>
    </row>
    <row r="152" spans="1:25" ht="17.25" customHeight="1" x14ac:dyDescent="0.25">
      <c r="A152" s="1"/>
      <c r="B152" s="155"/>
      <c r="C152"/>
      <c r="D152" s="32" t="s">
        <v>218</v>
      </c>
      <c r="E152" s="32" t="s">
        <v>216</v>
      </c>
      <c r="F152" s="33" t="s">
        <v>199</v>
      </c>
      <c r="G152" s="34" t="s">
        <v>195</v>
      </c>
      <c r="H152" s="32">
        <v>2010</v>
      </c>
      <c r="I152" s="35" t="s">
        <v>129</v>
      </c>
      <c r="J152" s="35" t="s">
        <v>35</v>
      </c>
      <c r="K152" s="36">
        <f t="shared" si="91"/>
        <v>4.9999999999999992E-3</v>
      </c>
      <c r="L152" s="35" t="s">
        <v>36</v>
      </c>
      <c r="M152" s="37">
        <f>10*(5*6)/10^3</f>
        <v>0.3</v>
      </c>
      <c r="N152" s="170">
        <v>5.0000000000000001E-3</v>
      </c>
      <c r="O152" s="161">
        <v>5.0000000000000001E-3</v>
      </c>
      <c r="P152" s="161">
        <v>5.0000000000000001E-3</v>
      </c>
      <c r="Q152" s="161">
        <v>5.0000000000000001E-3</v>
      </c>
      <c r="R152" s="161">
        <v>5.0000000000000001E-3</v>
      </c>
      <c r="S152" s="161">
        <v>5.0000000000000001E-3</v>
      </c>
      <c r="T152" s="161">
        <v>5.0000000000000001E-3</v>
      </c>
      <c r="U152" s="161">
        <v>5.0000000000000001E-3</v>
      </c>
      <c r="V152" s="161">
        <v>5.0000000000000001E-3</v>
      </c>
      <c r="W152" s="161">
        <v>5.0000000000000001E-3</v>
      </c>
      <c r="X152" s="161">
        <v>5.0000000000000001E-3</v>
      </c>
      <c r="Y152" s="161">
        <v>5.0000000000000001E-3</v>
      </c>
    </row>
    <row r="153" spans="1:25" ht="17.25" customHeight="1" x14ac:dyDescent="0.25">
      <c r="A153" s="1"/>
      <c r="B153" s="155"/>
      <c r="C153"/>
      <c r="D153" s="32" t="s">
        <v>218</v>
      </c>
      <c r="E153" s="32" t="s">
        <v>216</v>
      </c>
      <c r="F153" s="33" t="s">
        <v>199</v>
      </c>
      <c r="G153" s="34" t="s">
        <v>195</v>
      </c>
      <c r="H153" s="32">
        <v>2010</v>
      </c>
      <c r="I153" s="35" t="s">
        <v>129</v>
      </c>
      <c r="J153" s="35" t="s">
        <v>35</v>
      </c>
      <c r="K153" s="36">
        <f t="shared" si="91"/>
        <v>0.70000000000000007</v>
      </c>
      <c r="L153" s="35" t="s">
        <v>37</v>
      </c>
      <c r="M153" s="37">
        <v>6</v>
      </c>
      <c r="N153" s="171">
        <f>ROUND(N$7*N151,2)</f>
        <v>0.4</v>
      </c>
      <c r="O153" s="41">
        <f t="shared" ref="O153:Y153" si="93">ROUND(O$7*O151,2)</f>
        <v>0.5</v>
      </c>
      <c r="P153" s="41">
        <f t="shared" si="93"/>
        <v>0.6</v>
      </c>
      <c r="Q153" s="41">
        <f t="shared" si="93"/>
        <v>0.7</v>
      </c>
      <c r="R153" s="41">
        <f t="shared" si="93"/>
        <v>0.8</v>
      </c>
      <c r="S153" s="41">
        <f t="shared" si="93"/>
        <v>0.9</v>
      </c>
      <c r="T153" s="41">
        <f t="shared" si="93"/>
        <v>0.9</v>
      </c>
      <c r="U153" s="41">
        <f t="shared" si="93"/>
        <v>0.9</v>
      </c>
      <c r="V153" s="41">
        <f t="shared" si="93"/>
        <v>0.9</v>
      </c>
      <c r="W153" s="41">
        <f t="shared" si="93"/>
        <v>0.7</v>
      </c>
      <c r="X153" s="41">
        <f t="shared" si="93"/>
        <v>0.6</v>
      </c>
      <c r="Y153" s="41">
        <f t="shared" si="93"/>
        <v>0.5</v>
      </c>
    </row>
    <row r="154" spans="1:25" ht="17.25" customHeight="1" x14ac:dyDescent="0.25">
      <c r="A154" s="1"/>
      <c r="B154" s="155"/>
      <c r="C154"/>
      <c r="D154" s="32" t="s">
        <v>218</v>
      </c>
      <c r="E154" s="32" t="s">
        <v>216</v>
      </c>
      <c r="F154" s="33" t="s">
        <v>199</v>
      </c>
      <c r="G154" s="34" t="s">
        <v>195</v>
      </c>
      <c r="H154" s="32">
        <v>2010</v>
      </c>
      <c r="I154" s="35" t="s">
        <v>129</v>
      </c>
      <c r="J154" s="35" t="s">
        <v>35</v>
      </c>
      <c r="K154" s="36">
        <f t="shared" si="91"/>
        <v>0.29499999999999987</v>
      </c>
      <c r="L154" s="35" t="s">
        <v>38</v>
      </c>
      <c r="M154" s="37">
        <v>6</v>
      </c>
      <c r="N154" s="171">
        <f>N151-SUM(N152:N153)</f>
        <v>0.59499999999999997</v>
      </c>
      <c r="O154" s="41">
        <f t="shared" ref="O154" si="94">O151-SUM(O152:O153)</f>
        <v>0.495</v>
      </c>
      <c r="P154" s="41">
        <f t="shared" ref="P154:Y154" si="95">P151-SUM(P152:P153)</f>
        <v>0.39500000000000002</v>
      </c>
      <c r="Q154" s="41">
        <f t="shared" si="95"/>
        <v>0.29500000000000004</v>
      </c>
      <c r="R154" s="41">
        <f t="shared" si="95"/>
        <v>0.19499999999999995</v>
      </c>
      <c r="S154" s="41">
        <f t="shared" si="95"/>
        <v>9.4999999999999973E-2</v>
      </c>
      <c r="T154" s="41">
        <f t="shared" si="95"/>
        <v>9.4999999999999973E-2</v>
      </c>
      <c r="U154" s="41">
        <f t="shared" si="95"/>
        <v>9.4999999999999973E-2</v>
      </c>
      <c r="V154" s="41">
        <f t="shared" si="95"/>
        <v>9.4999999999999973E-2</v>
      </c>
      <c r="W154" s="41">
        <f t="shared" si="95"/>
        <v>0.29500000000000004</v>
      </c>
      <c r="X154" s="41">
        <f t="shared" si="95"/>
        <v>0.39500000000000002</v>
      </c>
      <c r="Y154" s="41">
        <f t="shared" si="95"/>
        <v>0.495</v>
      </c>
    </row>
    <row r="155" spans="1:25" ht="17.25" customHeight="1" x14ac:dyDescent="0.25">
      <c r="A155" s="1"/>
      <c r="B155" s="155"/>
      <c r="C155"/>
      <c r="D155" s="23" t="s">
        <v>218</v>
      </c>
      <c r="E155" s="23" t="s">
        <v>216</v>
      </c>
      <c r="F155" s="24" t="s">
        <v>200</v>
      </c>
      <c r="G155" s="25" t="s">
        <v>195</v>
      </c>
      <c r="H155" s="23">
        <v>2010</v>
      </c>
      <c r="I155" s="26" t="s">
        <v>155</v>
      </c>
      <c r="J155" s="26" t="s">
        <v>34</v>
      </c>
      <c r="K155" s="27">
        <f t="shared" si="91"/>
        <v>6.6666666666666666E-2</v>
      </c>
      <c r="L155" s="28" t="s">
        <v>28</v>
      </c>
      <c r="M155" s="29" t="s">
        <v>28</v>
      </c>
      <c r="N155" s="30">
        <v>0.01</v>
      </c>
      <c r="O155" s="31">
        <v>0.03</v>
      </c>
      <c r="P155" s="31">
        <v>0.05</v>
      </c>
      <c r="Q155" s="31">
        <v>0.05</v>
      </c>
      <c r="R155" s="31">
        <v>0.06</v>
      </c>
      <c r="S155" s="31">
        <v>7.0000000000000007E-2</v>
      </c>
      <c r="T155" s="31">
        <v>0.11</v>
      </c>
      <c r="U155" s="31">
        <v>0.18</v>
      </c>
      <c r="V155" s="31">
        <v>0.11</v>
      </c>
      <c r="W155" s="31">
        <v>7.0000000000000007E-2</v>
      </c>
      <c r="X155" s="31">
        <v>0.05</v>
      </c>
      <c r="Y155" s="31">
        <v>0.01</v>
      </c>
    </row>
    <row r="156" spans="1:25" ht="17.25" customHeight="1" x14ac:dyDescent="0.25">
      <c r="A156" s="1"/>
      <c r="B156" s="155"/>
      <c r="C156"/>
      <c r="D156" s="32" t="s">
        <v>218</v>
      </c>
      <c r="E156" s="32" t="s">
        <v>216</v>
      </c>
      <c r="F156" s="33" t="s">
        <v>200</v>
      </c>
      <c r="G156" s="34" t="s">
        <v>195</v>
      </c>
      <c r="H156" s="32">
        <v>2010</v>
      </c>
      <c r="I156" s="35" t="s">
        <v>155</v>
      </c>
      <c r="J156" s="35" t="s">
        <v>35</v>
      </c>
      <c r="K156" s="36">
        <f t="shared" si="91"/>
        <v>4.9166666666666671E-2</v>
      </c>
      <c r="L156" s="35" t="s">
        <v>156</v>
      </c>
      <c r="M156" s="37">
        <v>0.12</v>
      </c>
      <c r="N156" s="44">
        <f>ROUND(N155*0.7,2)</f>
        <v>0.01</v>
      </c>
      <c r="O156" s="39">
        <f t="shared" ref="O156:Y156" si="96">ROUND(O155*0.7,2)</f>
        <v>0.02</v>
      </c>
      <c r="P156" s="39">
        <f t="shared" si="96"/>
        <v>0.04</v>
      </c>
      <c r="Q156" s="39">
        <f t="shared" si="96"/>
        <v>0.04</v>
      </c>
      <c r="R156" s="39">
        <f t="shared" si="96"/>
        <v>0.04</v>
      </c>
      <c r="S156" s="39">
        <f t="shared" si="96"/>
        <v>0.05</v>
      </c>
      <c r="T156" s="39">
        <f t="shared" si="96"/>
        <v>0.08</v>
      </c>
      <c r="U156" s="39">
        <f t="shared" si="96"/>
        <v>0.13</v>
      </c>
      <c r="V156" s="39">
        <f t="shared" si="96"/>
        <v>0.08</v>
      </c>
      <c r="W156" s="39">
        <f t="shared" si="96"/>
        <v>0.05</v>
      </c>
      <c r="X156" s="39">
        <f t="shared" si="96"/>
        <v>0.04</v>
      </c>
      <c r="Y156" s="39">
        <f t="shared" si="96"/>
        <v>0.01</v>
      </c>
    </row>
    <row r="157" spans="1:25" ht="17.25" customHeight="1" x14ac:dyDescent="0.25">
      <c r="A157" s="1"/>
      <c r="B157" s="155"/>
      <c r="C157"/>
      <c r="D157" s="32" t="s">
        <v>218</v>
      </c>
      <c r="E157" s="32" t="s">
        <v>216</v>
      </c>
      <c r="F157" s="33" t="s">
        <v>200</v>
      </c>
      <c r="G157" s="34" t="s">
        <v>195</v>
      </c>
      <c r="H157" s="32">
        <v>2010</v>
      </c>
      <c r="I157" s="35" t="s">
        <v>155</v>
      </c>
      <c r="J157" s="35" t="s">
        <v>35</v>
      </c>
      <c r="K157" s="36">
        <f t="shared" si="91"/>
        <v>1.7500000000000002E-2</v>
      </c>
      <c r="L157" s="35" t="s">
        <v>157</v>
      </c>
      <c r="M157" s="37">
        <v>0.75</v>
      </c>
      <c r="N157" s="44">
        <f>N155-N156</f>
        <v>0</v>
      </c>
      <c r="O157" s="39">
        <f t="shared" ref="O157:Y157" si="97">O155-O156</f>
        <v>9.9999999999999985E-3</v>
      </c>
      <c r="P157" s="39">
        <f t="shared" si="97"/>
        <v>1.0000000000000002E-2</v>
      </c>
      <c r="Q157" s="39">
        <f t="shared" si="97"/>
        <v>1.0000000000000002E-2</v>
      </c>
      <c r="R157" s="39">
        <f t="shared" si="97"/>
        <v>1.9999999999999997E-2</v>
      </c>
      <c r="S157" s="39">
        <f t="shared" si="97"/>
        <v>2.0000000000000004E-2</v>
      </c>
      <c r="T157" s="39">
        <f t="shared" si="97"/>
        <v>0.03</v>
      </c>
      <c r="U157" s="39">
        <f t="shared" si="97"/>
        <v>4.9999999999999989E-2</v>
      </c>
      <c r="V157" s="39">
        <f t="shared" si="97"/>
        <v>0.03</v>
      </c>
      <c r="W157" s="39">
        <f t="shared" si="97"/>
        <v>2.0000000000000004E-2</v>
      </c>
      <c r="X157" s="39">
        <f t="shared" si="97"/>
        <v>1.0000000000000002E-2</v>
      </c>
      <c r="Y157" s="39">
        <f t="shared" si="97"/>
        <v>0</v>
      </c>
    </row>
    <row r="158" spans="1:25" ht="17.25" customHeight="1" x14ac:dyDescent="0.25">
      <c r="A158" s="1"/>
      <c r="B158" s="155"/>
      <c r="C158"/>
      <c r="D158" s="32" t="s">
        <v>218</v>
      </c>
      <c r="E158" s="32" t="s">
        <v>216</v>
      </c>
      <c r="F158" s="33" t="s">
        <v>200</v>
      </c>
      <c r="G158" s="34" t="s">
        <v>195</v>
      </c>
      <c r="H158" s="32">
        <v>2010</v>
      </c>
      <c r="I158" s="35" t="s">
        <v>155</v>
      </c>
      <c r="J158" s="35" t="s">
        <v>35</v>
      </c>
      <c r="K158" s="36">
        <f t="shared" si="91"/>
        <v>6.6666666666666666E-2</v>
      </c>
      <c r="L158" s="35" t="s">
        <v>55</v>
      </c>
      <c r="M158" s="37">
        <f>ROUND(30%*15,1)</f>
        <v>4.5</v>
      </c>
      <c r="N158" s="44">
        <f>SUM(N156:N157)</f>
        <v>0.01</v>
      </c>
      <c r="O158" s="39">
        <f t="shared" ref="O158:Y158" si="98">SUM(O156:O157)</f>
        <v>0.03</v>
      </c>
      <c r="P158" s="39">
        <f t="shared" si="98"/>
        <v>0.05</v>
      </c>
      <c r="Q158" s="39">
        <f t="shared" si="98"/>
        <v>0.05</v>
      </c>
      <c r="R158" s="39">
        <f t="shared" si="98"/>
        <v>0.06</v>
      </c>
      <c r="S158" s="39">
        <f t="shared" si="98"/>
        <v>7.0000000000000007E-2</v>
      </c>
      <c r="T158" s="39">
        <f t="shared" si="98"/>
        <v>0.11</v>
      </c>
      <c r="U158" s="39">
        <f t="shared" si="98"/>
        <v>0.18</v>
      </c>
      <c r="V158" s="39">
        <f t="shared" si="98"/>
        <v>0.11</v>
      </c>
      <c r="W158" s="39">
        <f t="shared" si="98"/>
        <v>7.0000000000000007E-2</v>
      </c>
      <c r="X158" s="39">
        <f t="shared" si="98"/>
        <v>0.05</v>
      </c>
      <c r="Y158" s="39">
        <f t="shared" si="98"/>
        <v>0.01</v>
      </c>
    </row>
    <row r="159" spans="1:25" ht="17.25" customHeight="1" x14ac:dyDescent="0.25">
      <c r="A159" s="1"/>
      <c r="B159" s="155"/>
      <c r="C159"/>
      <c r="D159" s="23" t="s">
        <v>218</v>
      </c>
      <c r="E159" s="23" t="s">
        <v>216</v>
      </c>
      <c r="F159" s="24" t="s">
        <v>200</v>
      </c>
      <c r="G159" s="25" t="s">
        <v>195</v>
      </c>
      <c r="H159" s="23">
        <v>2010</v>
      </c>
      <c r="I159" s="26" t="s">
        <v>158</v>
      </c>
      <c r="J159" s="26" t="s">
        <v>34</v>
      </c>
      <c r="K159" s="27">
        <f t="shared" si="91"/>
        <v>6.6666666666666666E-2</v>
      </c>
      <c r="L159" s="28" t="s">
        <v>28</v>
      </c>
      <c r="M159" s="29" t="s">
        <v>28</v>
      </c>
      <c r="N159" s="30">
        <v>0.01</v>
      </c>
      <c r="O159" s="31">
        <v>0.03</v>
      </c>
      <c r="P159" s="31">
        <v>0.05</v>
      </c>
      <c r="Q159" s="31">
        <v>0.05</v>
      </c>
      <c r="R159" s="31">
        <v>0.06</v>
      </c>
      <c r="S159" s="31">
        <v>7.0000000000000007E-2</v>
      </c>
      <c r="T159" s="31">
        <v>0.11</v>
      </c>
      <c r="U159" s="31">
        <v>0.18</v>
      </c>
      <c r="V159" s="31">
        <v>0.11</v>
      </c>
      <c r="W159" s="31">
        <v>7.0000000000000007E-2</v>
      </c>
      <c r="X159" s="31">
        <v>0.05</v>
      </c>
      <c r="Y159" s="31">
        <v>0.01</v>
      </c>
    </row>
    <row r="160" spans="1:25" ht="17.25" customHeight="1" x14ac:dyDescent="0.25">
      <c r="A160" s="1"/>
      <c r="B160" s="155"/>
      <c r="C160"/>
      <c r="D160" s="32" t="s">
        <v>218</v>
      </c>
      <c r="E160" s="32" t="s">
        <v>216</v>
      </c>
      <c r="F160" s="33" t="s">
        <v>200</v>
      </c>
      <c r="G160" s="34" t="s">
        <v>195</v>
      </c>
      <c r="H160" s="32">
        <v>2010</v>
      </c>
      <c r="I160" s="35" t="s">
        <v>158</v>
      </c>
      <c r="J160" s="35" t="s">
        <v>35</v>
      </c>
      <c r="K160" s="36">
        <f t="shared" si="91"/>
        <v>4.9166666666666671E-2</v>
      </c>
      <c r="L160" s="35" t="s">
        <v>156</v>
      </c>
      <c r="M160" s="37">
        <v>0.12</v>
      </c>
      <c r="N160" s="44">
        <f>ROUND(N159*0.7,2)</f>
        <v>0.01</v>
      </c>
      <c r="O160" s="39">
        <f t="shared" ref="O160:Y160" si="99">ROUND(O159*0.7,2)</f>
        <v>0.02</v>
      </c>
      <c r="P160" s="39">
        <f t="shared" si="99"/>
        <v>0.04</v>
      </c>
      <c r="Q160" s="39">
        <f t="shared" si="99"/>
        <v>0.04</v>
      </c>
      <c r="R160" s="39">
        <f t="shared" si="99"/>
        <v>0.04</v>
      </c>
      <c r="S160" s="39">
        <f t="shared" si="99"/>
        <v>0.05</v>
      </c>
      <c r="T160" s="39">
        <f t="shared" si="99"/>
        <v>0.08</v>
      </c>
      <c r="U160" s="39">
        <f t="shared" si="99"/>
        <v>0.13</v>
      </c>
      <c r="V160" s="39">
        <f t="shared" si="99"/>
        <v>0.08</v>
      </c>
      <c r="W160" s="39">
        <f t="shared" si="99"/>
        <v>0.05</v>
      </c>
      <c r="X160" s="39">
        <f t="shared" si="99"/>
        <v>0.04</v>
      </c>
      <c r="Y160" s="39">
        <f t="shared" si="99"/>
        <v>0.01</v>
      </c>
    </row>
    <row r="161" spans="1:25" ht="17.25" customHeight="1" x14ac:dyDescent="0.25">
      <c r="A161" s="1"/>
      <c r="B161" s="155"/>
      <c r="C161"/>
      <c r="D161" s="32" t="s">
        <v>218</v>
      </c>
      <c r="E161" s="32" t="s">
        <v>216</v>
      </c>
      <c r="F161" s="33" t="s">
        <v>200</v>
      </c>
      <c r="G161" s="34" t="s">
        <v>195</v>
      </c>
      <c r="H161" s="32">
        <v>2010</v>
      </c>
      <c r="I161" s="35" t="s">
        <v>158</v>
      </c>
      <c r="J161" s="35" t="s">
        <v>35</v>
      </c>
      <c r="K161" s="36">
        <f t="shared" si="91"/>
        <v>1.7500000000000002E-2</v>
      </c>
      <c r="L161" s="35" t="s">
        <v>157</v>
      </c>
      <c r="M161" s="37">
        <v>0.75</v>
      </c>
      <c r="N161" s="44">
        <f>N159-N160</f>
        <v>0</v>
      </c>
      <c r="O161" s="39">
        <f t="shared" ref="O161:Y161" si="100">O159-O160</f>
        <v>9.9999999999999985E-3</v>
      </c>
      <c r="P161" s="39">
        <f t="shared" si="100"/>
        <v>1.0000000000000002E-2</v>
      </c>
      <c r="Q161" s="39">
        <f t="shared" si="100"/>
        <v>1.0000000000000002E-2</v>
      </c>
      <c r="R161" s="39">
        <f t="shared" si="100"/>
        <v>1.9999999999999997E-2</v>
      </c>
      <c r="S161" s="39">
        <f t="shared" si="100"/>
        <v>2.0000000000000004E-2</v>
      </c>
      <c r="T161" s="39">
        <f t="shared" si="100"/>
        <v>0.03</v>
      </c>
      <c r="U161" s="39">
        <f t="shared" si="100"/>
        <v>4.9999999999999989E-2</v>
      </c>
      <c r="V161" s="39">
        <f t="shared" si="100"/>
        <v>0.03</v>
      </c>
      <c r="W161" s="39">
        <f t="shared" si="100"/>
        <v>2.0000000000000004E-2</v>
      </c>
      <c r="X161" s="39">
        <f t="shared" si="100"/>
        <v>1.0000000000000002E-2</v>
      </c>
      <c r="Y161" s="39">
        <f t="shared" si="100"/>
        <v>0</v>
      </c>
    </row>
    <row r="162" spans="1:25" ht="17.25" customHeight="1" x14ac:dyDescent="0.25">
      <c r="A162" s="1"/>
      <c r="B162" s="155"/>
      <c r="C162"/>
      <c r="D162" s="32" t="s">
        <v>218</v>
      </c>
      <c r="E162" s="32" t="s">
        <v>216</v>
      </c>
      <c r="F162" s="33" t="s">
        <v>200</v>
      </c>
      <c r="G162" s="34" t="s">
        <v>195</v>
      </c>
      <c r="H162" s="32">
        <v>2010</v>
      </c>
      <c r="I162" s="35" t="s">
        <v>158</v>
      </c>
      <c r="J162" s="35" t="s">
        <v>35</v>
      </c>
      <c r="K162" s="36">
        <f t="shared" si="91"/>
        <v>6.6666666666666666E-2</v>
      </c>
      <c r="L162" s="35" t="s">
        <v>55</v>
      </c>
      <c r="M162" s="37">
        <f>ROUND(10%*30,1)</f>
        <v>3</v>
      </c>
      <c r="N162" s="44">
        <f>SUM(N160:N161)</f>
        <v>0.01</v>
      </c>
      <c r="O162" s="39">
        <f t="shared" ref="O162:Y162" si="101">SUM(O160:O161)</f>
        <v>0.03</v>
      </c>
      <c r="P162" s="39">
        <f t="shared" si="101"/>
        <v>0.05</v>
      </c>
      <c r="Q162" s="39">
        <f t="shared" si="101"/>
        <v>0.05</v>
      </c>
      <c r="R162" s="39">
        <f t="shared" si="101"/>
        <v>0.06</v>
      </c>
      <c r="S162" s="39">
        <f t="shared" si="101"/>
        <v>7.0000000000000007E-2</v>
      </c>
      <c r="T162" s="39">
        <f t="shared" si="101"/>
        <v>0.11</v>
      </c>
      <c r="U162" s="39">
        <f t="shared" si="101"/>
        <v>0.18</v>
      </c>
      <c r="V162" s="39">
        <f t="shared" si="101"/>
        <v>0.11</v>
      </c>
      <c r="W162" s="39">
        <f t="shared" si="101"/>
        <v>7.0000000000000007E-2</v>
      </c>
      <c r="X162" s="39">
        <f t="shared" si="101"/>
        <v>0.05</v>
      </c>
      <c r="Y162" s="39">
        <f t="shared" si="101"/>
        <v>0.01</v>
      </c>
    </row>
    <row r="163" spans="1:25" ht="17.25" customHeight="1" x14ac:dyDescent="0.25">
      <c r="A163" s="1"/>
      <c r="B163" s="155"/>
      <c r="C163"/>
      <c r="D163" s="23" t="s">
        <v>218</v>
      </c>
      <c r="E163" s="23" t="s">
        <v>216</v>
      </c>
      <c r="F163" s="24" t="s">
        <v>199</v>
      </c>
      <c r="G163" s="25" t="s">
        <v>201</v>
      </c>
      <c r="H163" s="23">
        <v>2100</v>
      </c>
      <c r="I163" s="26" t="s">
        <v>129</v>
      </c>
      <c r="J163" s="26" t="s">
        <v>34</v>
      </c>
      <c r="K163" s="27">
        <f t="shared" si="91"/>
        <v>0.99499999999999977</v>
      </c>
      <c r="L163" s="28" t="s">
        <v>28</v>
      </c>
      <c r="M163" s="29" t="s">
        <v>28</v>
      </c>
      <c r="N163" s="30">
        <f>1-N164</f>
        <v>0.995</v>
      </c>
      <c r="O163" s="31">
        <f t="shared" ref="O163:Y163" si="102">1-O164</f>
        <v>0.995</v>
      </c>
      <c r="P163" s="31">
        <f t="shared" si="102"/>
        <v>0.995</v>
      </c>
      <c r="Q163" s="31">
        <f t="shared" si="102"/>
        <v>0.995</v>
      </c>
      <c r="R163" s="31">
        <f t="shared" si="102"/>
        <v>0.995</v>
      </c>
      <c r="S163" s="31">
        <f t="shared" si="102"/>
        <v>0.995</v>
      </c>
      <c r="T163" s="31">
        <f t="shared" si="102"/>
        <v>0.995</v>
      </c>
      <c r="U163" s="31">
        <f t="shared" si="102"/>
        <v>0.995</v>
      </c>
      <c r="V163" s="31">
        <f t="shared" si="102"/>
        <v>0.995</v>
      </c>
      <c r="W163" s="31">
        <f t="shared" si="102"/>
        <v>0.995</v>
      </c>
      <c r="X163" s="31">
        <f t="shared" si="102"/>
        <v>0.995</v>
      </c>
      <c r="Y163" s="31">
        <f t="shared" si="102"/>
        <v>0.995</v>
      </c>
    </row>
    <row r="164" spans="1:25" ht="17.25" customHeight="1" x14ac:dyDescent="0.25">
      <c r="A164" s="1"/>
      <c r="B164" s="155"/>
      <c r="C164"/>
      <c r="D164" s="32" t="s">
        <v>218</v>
      </c>
      <c r="E164" s="32" t="s">
        <v>216</v>
      </c>
      <c r="F164" s="33" t="s">
        <v>199</v>
      </c>
      <c r="G164" s="34" t="s">
        <v>201</v>
      </c>
      <c r="H164" s="32">
        <v>2100</v>
      </c>
      <c r="I164" s="35" t="s">
        <v>129</v>
      </c>
      <c r="J164" s="35" t="s">
        <v>35</v>
      </c>
      <c r="K164" s="36">
        <f t="shared" si="91"/>
        <v>4.9999999999999992E-3</v>
      </c>
      <c r="L164" s="35" t="s">
        <v>36</v>
      </c>
      <c r="M164" s="37">
        <f>10*(5*6)/10^3</f>
        <v>0.3</v>
      </c>
      <c r="N164" s="170">
        <v>5.0000000000000001E-3</v>
      </c>
      <c r="O164" s="161">
        <v>5.0000000000000001E-3</v>
      </c>
      <c r="P164" s="161">
        <v>5.0000000000000001E-3</v>
      </c>
      <c r="Q164" s="161">
        <v>5.0000000000000001E-3</v>
      </c>
      <c r="R164" s="161">
        <v>5.0000000000000001E-3</v>
      </c>
      <c r="S164" s="161">
        <v>5.0000000000000001E-3</v>
      </c>
      <c r="T164" s="161">
        <v>5.0000000000000001E-3</v>
      </c>
      <c r="U164" s="161">
        <v>5.0000000000000001E-3</v>
      </c>
      <c r="V164" s="161">
        <v>5.0000000000000001E-3</v>
      </c>
      <c r="W164" s="161">
        <v>5.0000000000000001E-3</v>
      </c>
      <c r="X164" s="161">
        <v>5.0000000000000001E-3</v>
      </c>
      <c r="Y164" s="161">
        <v>5.0000000000000001E-3</v>
      </c>
    </row>
    <row r="165" spans="1:25" ht="17.25" customHeight="1" x14ac:dyDescent="0.25">
      <c r="A165" s="1"/>
      <c r="B165" s="155"/>
      <c r="C165"/>
      <c r="D165" s="32" t="s">
        <v>218</v>
      </c>
      <c r="E165" s="32" t="s">
        <v>216</v>
      </c>
      <c r="F165" s="33" t="s">
        <v>199</v>
      </c>
      <c r="G165" s="34" t="s">
        <v>201</v>
      </c>
      <c r="H165" s="32">
        <v>2100</v>
      </c>
      <c r="I165" s="35" t="s">
        <v>129</v>
      </c>
      <c r="J165" s="35" t="s">
        <v>35</v>
      </c>
      <c r="K165" s="36">
        <f t="shared" si="91"/>
        <v>0.70000000000000007</v>
      </c>
      <c r="L165" s="35" t="s">
        <v>37</v>
      </c>
      <c r="M165" s="37">
        <v>6</v>
      </c>
      <c r="N165" s="171">
        <f>ROUND(N$7*N163,2)</f>
        <v>0.4</v>
      </c>
      <c r="O165" s="41">
        <f t="shared" ref="O165:Y165" si="103">ROUND(O$7*O163,2)</f>
        <v>0.5</v>
      </c>
      <c r="P165" s="41">
        <f t="shared" si="103"/>
        <v>0.6</v>
      </c>
      <c r="Q165" s="41">
        <f t="shared" si="103"/>
        <v>0.7</v>
      </c>
      <c r="R165" s="41">
        <f t="shared" si="103"/>
        <v>0.8</v>
      </c>
      <c r="S165" s="41">
        <f t="shared" si="103"/>
        <v>0.9</v>
      </c>
      <c r="T165" s="41">
        <f t="shared" si="103"/>
        <v>0.9</v>
      </c>
      <c r="U165" s="41">
        <f t="shared" si="103"/>
        <v>0.9</v>
      </c>
      <c r="V165" s="41">
        <f t="shared" si="103"/>
        <v>0.9</v>
      </c>
      <c r="W165" s="41">
        <f t="shared" si="103"/>
        <v>0.7</v>
      </c>
      <c r="X165" s="41">
        <f t="shared" si="103"/>
        <v>0.6</v>
      </c>
      <c r="Y165" s="41">
        <f t="shared" si="103"/>
        <v>0.5</v>
      </c>
    </row>
    <row r="166" spans="1:25" ht="17.25" customHeight="1" x14ac:dyDescent="0.25">
      <c r="A166" s="1"/>
      <c r="B166" s="155"/>
      <c r="C166"/>
      <c r="D166" s="32" t="s">
        <v>218</v>
      </c>
      <c r="E166" s="32" t="s">
        <v>216</v>
      </c>
      <c r="F166" s="33" t="s">
        <v>199</v>
      </c>
      <c r="G166" s="34" t="s">
        <v>201</v>
      </c>
      <c r="H166" s="32">
        <v>2100</v>
      </c>
      <c r="I166" s="35" t="s">
        <v>129</v>
      </c>
      <c r="J166" s="35" t="s">
        <v>35</v>
      </c>
      <c r="K166" s="36">
        <f t="shared" si="91"/>
        <v>0.28999999999999998</v>
      </c>
      <c r="L166" s="35" t="s">
        <v>38</v>
      </c>
      <c r="M166" s="37">
        <v>6</v>
      </c>
      <c r="N166" s="171">
        <f>N163-SUM(N164:N165)</f>
        <v>0.59</v>
      </c>
      <c r="O166" s="41">
        <f t="shared" ref="O166" si="104">O163-SUM(O164:O165)</f>
        <v>0.49</v>
      </c>
      <c r="P166" s="41">
        <f t="shared" ref="P166:Y166" si="105">P163-SUM(P164:P165)</f>
        <v>0.39</v>
      </c>
      <c r="Q166" s="41">
        <f t="shared" si="105"/>
        <v>0.29000000000000004</v>
      </c>
      <c r="R166" s="41">
        <f t="shared" si="105"/>
        <v>0.18999999999999995</v>
      </c>
      <c r="S166" s="41">
        <f t="shared" si="105"/>
        <v>8.9999999999999969E-2</v>
      </c>
      <c r="T166" s="41">
        <f t="shared" si="105"/>
        <v>8.9999999999999969E-2</v>
      </c>
      <c r="U166" s="41">
        <f t="shared" si="105"/>
        <v>8.9999999999999969E-2</v>
      </c>
      <c r="V166" s="41">
        <f t="shared" si="105"/>
        <v>8.9999999999999969E-2</v>
      </c>
      <c r="W166" s="41">
        <f t="shared" si="105"/>
        <v>0.29000000000000004</v>
      </c>
      <c r="X166" s="41">
        <f t="shared" si="105"/>
        <v>0.39</v>
      </c>
      <c r="Y166" s="41">
        <f t="shared" si="105"/>
        <v>0.49</v>
      </c>
    </row>
    <row r="167" spans="1:25" ht="17.25" customHeight="1" x14ac:dyDescent="0.25">
      <c r="A167" s="1"/>
      <c r="B167" s="155"/>
      <c r="C167"/>
      <c r="D167" s="23" t="s">
        <v>218</v>
      </c>
      <c r="E167" s="23" t="s">
        <v>216</v>
      </c>
      <c r="F167" s="24" t="s">
        <v>202</v>
      </c>
      <c r="G167" s="25" t="s">
        <v>201</v>
      </c>
      <c r="H167" s="23">
        <v>2100</v>
      </c>
      <c r="I167" s="26" t="s">
        <v>63</v>
      </c>
      <c r="J167" s="26" t="s">
        <v>34</v>
      </c>
      <c r="K167" s="27">
        <f>IFERROR(AVERAGE(N167:Y167),"n/a")</f>
        <v>0.14999999999999997</v>
      </c>
      <c r="L167" s="28" t="s">
        <v>28</v>
      </c>
      <c r="M167" s="29" t="s">
        <v>28</v>
      </c>
      <c r="N167" s="30">
        <v>0.15</v>
      </c>
      <c r="O167" s="31">
        <v>0.15</v>
      </c>
      <c r="P167" s="31">
        <v>0.15</v>
      </c>
      <c r="Q167" s="31">
        <v>0.15</v>
      </c>
      <c r="R167" s="31">
        <v>0.15</v>
      </c>
      <c r="S167" s="31">
        <v>0.15</v>
      </c>
      <c r="T167" s="31">
        <v>0.15</v>
      </c>
      <c r="U167" s="31">
        <v>0.15</v>
      </c>
      <c r="V167" s="31">
        <v>0.15</v>
      </c>
      <c r="W167" s="31">
        <v>0.15</v>
      </c>
      <c r="X167" s="31">
        <v>0.15</v>
      </c>
      <c r="Y167" s="31">
        <v>0.15</v>
      </c>
    </row>
    <row r="168" spans="1:25" ht="17.25" customHeight="1" x14ac:dyDescent="0.25">
      <c r="A168" s="1"/>
      <c r="B168" s="155"/>
      <c r="C168"/>
      <c r="D168" s="32" t="s">
        <v>218</v>
      </c>
      <c r="E168" s="32" t="s">
        <v>216</v>
      </c>
      <c r="F168" s="33" t="s">
        <v>202</v>
      </c>
      <c r="G168" s="34" t="s">
        <v>201</v>
      </c>
      <c r="H168" s="32">
        <v>2100</v>
      </c>
      <c r="I168" s="35" t="s">
        <v>63</v>
      </c>
      <c r="J168" s="35" t="s">
        <v>35</v>
      </c>
      <c r="K168" s="36">
        <f>IFERROR(AVERAGE(N168:Y168),"n/a")</f>
        <v>0.14999999999999997</v>
      </c>
      <c r="L168" s="35" t="s">
        <v>65</v>
      </c>
      <c r="M168" s="37">
        <v>0.52462334039425962</v>
      </c>
      <c r="N168" s="44">
        <f t="shared" ref="N168:Y169" si="106">N167</f>
        <v>0.15</v>
      </c>
      <c r="O168" s="39">
        <f t="shared" si="106"/>
        <v>0.15</v>
      </c>
      <c r="P168" s="39">
        <f t="shared" si="106"/>
        <v>0.15</v>
      </c>
      <c r="Q168" s="39">
        <f t="shared" si="106"/>
        <v>0.15</v>
      </c>
      <c r="R168" s="39">
        <f t="shared" si="106"/>
        <v>0.15</v>
      </c>
      <c r="S168" s="39">
        <f t="shared" si="106"/>
        <v>0.15</v>
      </c>
      <c r="T168" s="39">
        <f t="shared" si="106"/>
        <v>0.15</v>
      </c>
      <c r="U168" s="39">
        <f t="shared" si="106"/>
        <v>0.15</v>
      </c>
      <c r="V168" s="39">
        <f t="shared" si="106"/>
        <v>0.15</v>
      </c>
      <c r="W168" s="39">
        <f t="shared" si="106"/>
        <v>0.15</v>
      </c>
      <c r="X168" s="39">
        <f t="shared" si="106"/>
        <v>0.15</v>
      </c>
      <c r="Y168" s="39">
        <f t="shared" si="106"/>
        <v>0.15</v>
      </c>
    </row>
    <row r="169" spans="1:25" ht="17.25" customHeight="1" x14ac:dyDescent="0.25">
      <c r="A169" s="1"/>
      <c r="B169" s="155"/>
      <c r="C169"/>
      <c r="D169" s="32" t="s">
        <v>218</v>
      </c>
      <c r="E169" s="32" t="s">
        <v>216</v>
      </c>
      <c r="F169" s="33" t="s">
        <v>202</v>
      </c>
      <c r="G169" s="34" t="s">
        <v>201</v>
      </c>
      <c r="H169" s="32">
        <v>2100</v>
      </c>
      <c r="I169" s="35" t="s">
        <v>63</v>
      </c>
      <c r="J169" s="35" t="s">
        <v>35</v>
      </c>
      <c r="K169" s="36">
        <f>IFERROR(AVERAGE(N169:Y169),"n/a")</f>
        <v>0.14999999999999997</v>
      </c>
      <c r="L169" s="35" t="s">
        <v>55</v>
      </c>
      <c r="M169" s="37">
        <v>1.1693651261422116</v>
      </c>
      <c r="N169" s="44">
        <f>N168</f>
        <v>0.15</v>
      </c>
      <c r="O169" s="39">
        <f t="shared" si="106"/>
        <v>0.15</v>
      </c>
      <c r="P169" s="39">
        <f t="shared" si="106"/>
        <v>0.15</v>
      </c>
      <c r="Q169" s="39">
        <f t="shared" si="106"/>
        <v>0.15</v>
      </c>
      <c r="R169" s="39">
        <f t="shared" si="106"/>
        <v>0.15</v>
      </c>
      <c r="S169" s="39">
        <f t="shared" si="106"/>
        <v>0.15</v>
      </c>
      <c r="T169" s="39">
        <f t="shared" si="106"/>
        <v>0.15</v>
      </c>
      <c r="U169" s="39">
        <f t="shared" si="106"/>
        <v>0.15</v>
      </c>
      <c r="V169" s="39">
        <f t="shared" si="106"/>
        <v>0.15</v>
      </c>
      <c r="W169" s="39">
        <f t="shared" si="106"/>
        <v>0.15</v>
      </c>
      <c r="X169" s="39">
        <f t="shared" si="106"/>
        <v>0.15</v>
      </c>
      <c r="Y169" s="39">
        <f t="shared" si="106"/>
        <v>0.15</v>
      </c>
    </row>
    <row r="170" spans="1:25" ht="17.25" customHeight="1" x14ac:dyDescent="0.25">
      <c r="A170" s="1"/>
      <c r="B170" s="155"/>
      <c r="C170"/>
      <c r="D170" s="23" t="s">
        <v>218</v>
      </c>
      <c r="E170" s="23" t="s">
        <v>216</v>
      </c>
      <c r="F170" s="24" t="s">
        <v>203</v>
      </c>
      <c r="G170" s="25" t="s">
        <v>201</v>
      </c>
      <c r="H170" s="23">
        <v>2100</v>
      </c>
      <c r="I170" s="26" t="s">
        <v>204</v>
      </c>
      <c r="J170" s="26" t="s">
        <v>34</v>
      </c>
      <c r="K170" s="27">
        <f t="shared" si="91"/>
        <v>4.9999999999999996E-2</v>
      </c>
      <c r="L170" s="28" t="s">
        <v>28</v>
      </c>
      <c r="M170" s="29" t="s">
        <v>28</v>
      </c>
      <c r="N170" s="30">
        <v>0.05</v>
      </c>
      <c r="O170" s="31">
        <v>0.05</v>
      </c>
      <c r="P170" s="31">
        <v>0.05</v>
      </c>
      <c r="Q170" s="31">
        <v>0.05</v>
      </c>
      <c r="R170" s="31">
        <v>0.05</v>
      </c>
      <c r="S170" s="31">
        <v>0.05</v>
      </c>
      <c r="T170" s="31">
        <v>0.05</v>
      </c>
      <c r="U170" s="31">
        <v>0.05</v>
      </c>
      <c r="V170" s="31">
        <v>0.05</v>
      </c>
      <c r="W170" s="31">
        <v>0.05</v>
      </c>
      <c r="X170" s="31">
        <v>0.05</v>
      </c>
      <c r="Y170" s="31">
        <v>0.05</v>
      </c>
    </row>
    <row r="171" spans="1:25" ht="17.25" customHeight="1" x14ac:dyDescent="0.25">
      <c r="A171" s="1"/>
      <c r="B171" s="155"/>
      <c r="C171"/>
      <c r="D171" s="23" t="s">
        <v>218</v>
      </c>
      <c r="E171" s="23" t="s">
        <v>216</v>
      </c>
      <c r="F171" s="24" t="s">
        <v>205</v>
      </c>
      <c r="G171" s="25" t="s">
        <v>201</v>
      </c>
      <c r="H171" s="23">
        <v>2100</v>
      </c>
      <c r="I171" s="26" t="s">
        <v>206</v>
      </c>
      <c r="J171" s="26" t="s">
        <v>34</v>
      </c>
      <c r="K171" s="27">
        <f t="shared" si="91"/>
        <v>0.59999999999999987</v>
      </c>
      <c r="L171" s="28" t="s">
        <v>28</v>
      </c>
      <c r="M171" s="29" t="s">
        <v>28</v>
      </c>
      <c r="N171" s="30">
        <v>0.6</v>
      </c>
      <c r="O171" s="31">
        <v>0.6</v>
      </c>
      <c r="P171" s="31">
        <v>0.6</v>
      </c>
      <c r="Q171" s="31">
        <v>0.6</v>
      </c>
      <c r="R171" s="31">
        <v>0.6</v>
      </c>
      <c r="S171" s="31">
        <v>0.6</v>
      </c>
      <c r="T171" s="31">
        <v>0.6</v>
      </c>
      <c r="U171" s="31">
        <v>0.6</v>
      </c>
      <c r="V171" s="31">
        <v>0.6</v>
      </c>
      <c r="W171" s="31">
        <v>0.6</v>
      </c>
      <c r="X171" s="31">
        <v>0.6</v>
      </c>
      <c r="Y171" s="31">
        <v>0.6</v>
      </c>
    </row>
    <row r="172" spans="1:25" ht="17.25" customHeight="1" x14ac:dyDescent="0.25">
      <c r="A172" s="1"/>
      <c r="B172" s="155"/>
      <c r="C172"/>
      <c r="D172" s="32" t="s">
        <v>218</v>
      </c>
      <c r="E172" s="32" t="s">
        <v>216</v>
      </c>
      <c r="F172" s="33" t="s">
        <v>205</v>
      </c>
      <c r="G172" s="34" t="s">
        <v>201</v>
      </c>
      <c r="H172" s="32">
        <v>2100</v>
      </c>
      <c r="I172" s="35" t="s">
        <v>206</v>
      </c>
      <c r="J172" s="35" t="s">
        <v>35</v>
      </c>
      <c r="K172" s="36">
        <f t="shared" si="91"/>
        <v>0.59999999999999987</v>
      </c>
      <c r="L172" s="85" t="s">
        <v>54</v>
      </c>
      <c r="M172" s="37">
        <v>2.5</v>
      </c>
      <c r="N172" s="146">
        <f>N171</f>
        <v>0.6</v>
      </c>
      <c r="O172" s="147">
        <f t="shared" ref="O172:Y172" si="107">O171</f>
        <v>0.6</v>
      </c>
      <c r="P172" s="147">
        <f t="shared" si="107"/>
        <v>0.6</v>
      </c>
      <c r="Q172" s="147">
        <f t="shared" si="107"/>
        <v>0.6</v>
      </c>
      <c r="R172" s="147">
        <f t="shared" si="107"/>
        <v>0.6</v>
      </c>
      <c r="S172" s="147">
        <f t="shared" si="107"/>
        <v>0.6</v>
      </c>
      <c r="T172" s="147">
        <f t="shared" si="107"/>
        <v>0.6</v>
      </c>
      <c r="U172" s="147">
        <f t="shared" si="107"/>
        <v>0.6</v>
      </c>
      <c r="V172" s="147">
        <f t="shared" si="107"/>
        <v>0.6</v>
      </c>
      <c r="W172" s="147">
        <f t="shared" si="107"/>
        <v>0.6</v>
      </c>
      <c r="X172" s="147">
        <f t="shared" si="107"/>
        <v>0.6</v>
      </c>
      <c r="Y172" s="147">
        <f t="shared" si="107"/>
        <v>0.6</v>
      </c>
    </row>
    <row r="173" spans="1:25" ht="17.25" customHeight="1" x14ac:dyDescent="0.25">
      <c r="A173" s="1"/>
      <c r="B173" s="155"/>
      <c r="C173"/>
      <c r="D173" s="32" t="s">
        <v>218</v>
      </c>
      <c r="E173" s="32" t="s">
        <v>216</v>
      </c>
      <c r="F173" s="33" t="s">
        <v>205</v>
      </c>
      <c r="G173" s="34" t="s">
        <v>201</v>
      </c>
      <c r="H173" s="32">
        <v>2100</v>
      </c>
      <c r="I173" s="35" t="s">
        <v>206</v>
      </c>
      <c r="J173" s="35" t="s">
        <v>35</v>
      </c>
      <c r="K173" s="36">
        <f>IFERROR(AVERAGE(N173:Y173),"n/a")</f>
        <v>0.14999999999999997</v>
      </c>
      <c r="L173" s="35" t="s">
        <v>55</v>
      </c>
      <c r="M173" s="37">
        <f>ROUND(0.5%*230,1)</f>
        <v>1.2</v>
      </c>
      <c r="N173" s="146">
        <f>N174</f>
        <v>0.15</v>
      </c>
      <c r="O173" s="147">
        <f t="shared" ref="O173:Y173" si="108">O174</f>
        <v>0.15</v>
      </c>
      <c r="P173" s="147">
        <f t="shared" si="108"/>
        <v>0.15</v>
      </c>
      <c r="Q173" s="147">
        <f t="shared" si="108"/>
        <v>0.15</v>
      </c>
      <c r="R173" s="147">
        <f t="shared" si="108"/>
        <v>0.15</v>
      </c>
      <c r="S173" s="147">
        <f t="shared" si="108"/>
        <v>0.15</v>
      </c>
      <c r="T173" s="147">
        <f t="shared" si="108"/>
        <v>0.15</v>
      </c>
      <c r="U173" s="147">
        <f t="shared" si="108"/>
        <v>0.15</v>
      </c>
      <c r="V173" s="147">
        <f t="shared" si="108"/>
        <v>0.15</v>
      </c>
      <c r="W173" s="147">
        <f t="shared" si="108"/>
        <v>0.15</v>
      </c>
      <c r="X173" s="147">
        <f t="shared" si="108"/>
        <v>0.15</v>
      </c>
      <c r="Y173" s="147">
        <f t="shared" si="108"/>
        <v>0.15</v>
      </c>
    </row>
    <row r="174" spans="1:25" ht="17.25" customHeight="1" x14ac:dyDescent="0.25">
      <c r="A174" s="1"/>
      <c r="B174" s="155"/>
      <c r="C174"/>
      <c r="D174" s="32" t="s">
        <v>218</v>
      </c>
      <c r="E174" s="32" t="s">
        <v>216</v>
      </c>
      <c r="F174" s="33" t="s">
        <v>205</v>
      </c>
      <c r="G174" s="34" t="s">
        <v>201</v>
      </c>
      <c r="H174" s="32">
        <v>2100</v>
      </c>
      <c r="I174" s="35" t="s">
        <v>206</v>
      </c>
      <c r="J174" s="35" t="s">
        <v>35</v>
      </c>
      <c r="K174" s="36">
        <f>IFERROR(AVERAGE(N174:Y174),"n/a")</f>
        <v>0.14999999999999997</v>
      </c>
      <c r="L174" s="35" t="s">
        <v>51</v>
      </c>
      <c r="M174" s="37">
        <v>1.5</v>
      </c>
      <c r="N174" s="146">
        <f>ROUND(25%*N171,2)</f>
        <v>0.15</v>
      </c>
      <c r="O174" s="147">
        <f t="shared" ref="O174:Y174" si="109">ROUND(25%*O171,2)</f>
        <v>0.15</v>
      </c>
      <c r="P174" s="147">
        <f t="shared" si="109"/>
        <v>0.15</v>
      </c>
      <c r="Q174" s="147">
        <f t="shared" si="109"/>
        <v>0.15</v>
      </c>
      <c r="R174" s="147">
        <f t="shared" si="109"/>
        <v>0.15</v>
      </c>
      <c r="S174" s="147">
        <f t="shared" si="109"/>
        <v>0.15</v>
      </c>
      <c r="T174" s="147">
        <f t="shared" si="109"/>
        <v>0.15</v>
      </c>
      <c r="U174" s="147">
        <f t="shared" si="109"/>
        <v>0.15</v>
      </c>
      <c r="V174" s="147">
        <f t="shared" si="109"/>
        <v>0.15</v>
      </c>
      <c r="W174" s="147">
        <f t="shared" si="109"/>
        <v>0.15</v>
      </c>
      <c r="X174" s="147">
        <f t="shared" si="109"/>
        <v>0.15</v>
      </c>
      <c r="Y174" s="147">
        <f t="shared" si="109"/>
        <v>0.15</v>
      </c>
    </row>
    <row r="175" spans="1:25" ht="17.25" customHeight="1" x14ac:dyDescent="0.25">
      <c r="A175" s="1"/>
      <c r="B175" s="155"/>
      <c r="C175"/>
      <c r="D175" s="32" t="s">
        <v>218</v>
      </c>
      <c r="E175" s="32" t="s">
        <v>216</v>
      </c>
      <c r="F175" s="33" t="s">
        <v>205</v>
      </c>
      <c r="G175" s="34" t="s">
        <v>201</v>
      </c>
      <c r="H175" s="32">
        <v>2100</v>
      </c>
      <c r="I175" s="35" t="s">
        <v>206</v>
      </c>
      <c r="J175" s="35" t="s">
        <v>35</v>
      </c>
      <c r="K175" s="36">
        <f t="shared" si="91"/>
        <v>0.35999999999999993</v>
      </c>
      <c r="L175" s="35" t="s">
        <v>135</v>
      </c>
      <c r="M175" s="37">
        <v>0.9</v>
      </c>
      <c r="N175" s="148">
        <f>ROUND(60%*N171-N176,2)</f>
        <v>0.36</v>
      </c>
      <c r="O175" s="149">
        <f t="shared" ref="O175:Y175" si="110">ROUND(60%*O171-O176,2)</f>
        <v>0.36</v>
      </c>
      <c r="P175" s="149">
        <f t="shared" si="110"/>
        <v>0.36</v>
      </c>
      <c r="Q175" s="149">
        <f t="shared" si="110"/>
        <v>0.36</v>
      </c>
      <c r="R175" s="149">
        <f t="shared" si="110"/>
        <v>0.36</v>
      </c>
      <c r="S175" s="149">
        <f t="shared" si="110"/>
        <v>0.36</v>
      </c>
      <c r="T175" s="149">
        <f t="shared" si="110"/>
        <v>0.36</v>
      </c>
      <c r="U175" s="149">
        <f t="shared" si="110"/>
        <v>0.36</v>
      </c>
      <c r="V175" s="149">
        <f t="shared" si="110"/>
        <v>0.36</v>
      </c>
      <c r="W175" s="149">
        <f t="shared" si="110"/>
        <v>0.36</v>
      </c>
      <c r="X175" s="149">
        <f t="shared" si="110"/>
        <v>0.36</v>
      </c>
      <c r="Y175" s="149">
        <f t="shared" si="110"/>
        <v>0.36</v>
      </c>
    </row>
    <row r="176" spans="1:25" ht="17.25" customHeight="1" x14ac:dyDescent="0.25">
      <c r="A176" s="1"/>
      <c r="B176" s="155"/>
      <c r="C176"/>
      <c r="D176" s="32" t="s">
        <v>218</v>
      </c>
      <c r="E176" s="32" t="s">
        <v>216</v>
      </c>
      <c r="F176" s="33" t="s">
        <v>205</v>
      </c>
      <c r="G176" s="34" t="s">
        <v>201</v>
      </c>
      <c r="H176" s="32">
        <v>2100</v>
      </c>
      <c r="I176" s="35" t="s">
        <v>206</v>
      </c>
      <c r="J176" s="35" t="s">
        <v>35</v>
      </c>
      <c r="K176" s="36">
        <f t="shared" si="91"/>
        <v>0</v>
      </c>
      <c r="L176" s="35" t="s">
        <v>136</v>
      </c>
      <c r="M176" s="37">
        <v>0.11</v>
      </c>
      <c r="N176" s="148">
        <v>0</v>
      </c>
      <c r="O176" s="149">
        <v>0</v>
      </c>
      <c r="P176" s="149">
        <v>0</v>
      </c>
      <c r="Q176" s="149">
        <v>0</v>
      </c>
      <c r="R176" s="149">
        <v>0</v>
      </c>
      <c r="S176" s="149">
        <v>0</v>
      </c>
      <c r="T176" s="149">
        <v>0</v>
      </c>
      <c r="U176" s="149">
        <v>0</v>
      </c>
      <c r="V176" s="149">
        <v>0</v>
      </c>
      <c r="W176" s="149">
        <v>0</v>
      </c>
      <c r="X176" s="149">
        <v>0</v>
      </c>
      <c r="Y176" s="149">
        <v>0</v>
      </c>
    </row>
  </sheetData>
  <autoFilter ref="D2:M171" xr:uid="{00000000-0009-0000-0000-000006000000}"/>
  <pageMargins left="0.511811024" right="0.511811024" top="0.78740157499999996" bottom="0.78740157499999996" header="0.31496062000000002" footer="0.31496062000000002"/>
  <pageSetup paperSize="9"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133A6-B9B9-4861-B7FE-2330C00DF995}">
  <sheetPr>
    <tabColor theme="3" tint="0.39997558519241921"/>
  </sheetPr>
  <dimension ref="B1:AA186"/>
  <sheetViews>
    <sheetView showGridLines="0" zoomScale="50" zoomScaleNormal="50" workbookViewId="0">
      <pane ySplit="2" topLeftCell="A3" activePane="bottomLeft" state="frozen"/>
      <selection activeCell="N30" sqref="N30"/>
      <selection pane="bottomLeft" activeCell="N30" sqref="N30"/>
    </sheetView>
  </sheetViews>
  <sheetFormatPr defaultColWidth="9.140625" defaultRowHeight="15" outlineLevelCol="1" x14ac:dyDescent="0.25"/>
  <cols>
    <col min="1" max="2" width="9.140625" style="1"/>
    <col min="3" max="3" width="5.42578125" customWidth="1"/>
    <col min="4" max="5" width="13.28515625" style="1" customWidth="1" outlineLevel="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9.140625" style="1"/>
    <col min="27" max="27" width="10.28515625" style="1" bestFit="1" customWidth="1"/>
    <col min="28" max="16384" width="9.140625" style="1"/>
  </cols>
  <sheetData>
    <row r="1" spans="4:25" ht="78" customHeight="1" x14ac:dyDescent="0.25">
      <c r="F1" s="2" t="s">
        <v>229</v>
      </c>
      <c r="K1" s="3" t="s">
        <v>1</v>
      </c>
      <c r="N1" s="4" t="s">
        <v>2</v>
      </c>
    </row>
    <row r="2" spans="4:25" ht="18" customHeight="1" x14ac:dyDescent="0.25">
      <c r="D2" s="8" t="s">
        <v>4</v>
      </c>
      <c r="E2" s="8"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8" customHeight="1" x14ac:dyDescent="0.25">
      <c r="D3" s="11" t="s">
        <v>230</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8" customHeight="1" x14ac:dyDescent="0.25">
      <c r="D4" s="17" t="s">
        <v>230</v>
      </c>
      <c r="E4" s="17" t="s">
        <v>216</v>
      </c>
      <c r="F4" s="18" t="s">
        <v>28</v>
      </c>
      <c r="G4" s="19" t="s">
        <v>30</v>
      </c>
      <c r="H4" s="17" t="s">
        <v>28</v>
      </c>
      <c r="I4" s="20" t="s">
        <v>28</v>
      </c>
      <c r="J4" s="20" t="s">
        <v>28</v>
      </c>
      <c r="K4" s="17" t="str">
        <f t="shared" ref="K4:K9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8" customHeight="1" x14ac:dyDescent="0.25">
      <c r="D5" s="156" t="s">
        <v>230</v>
      </c>
      <c r="E5" s="157" t="s">
        <v>216</v>
      </c>
      <c r="F5" s="24" t="s">
        <v>31</v>
      </c>
      <c r="G5" s="25" t="s">
        <v>32</v>
      </c>
      <c r="H5" s="23">
        <v>-150</v>
      </c>
      <c r="I5" s="26" t="s">
        <v>231</v>
      </c>
      <c r="J5" s="26" t="s">
        <v>34</v>
      </c>
      <c r="K5" s="27">
        <f t="shared" si="0"/>
        <v>1</v>
      </c>
      <c r="L5" s="26" t="s">
        <v>28</v>
      </c>
      <c r="M5" s="72" t="s">
        <v>28</v>
      </c>
      <c r="N5" s="30">
        <v>1</v>
      </c>
      <c r="O5" s="31">
        <v>1</v>
      </c>
      <c r="P5" s="31">
        <v>1</v>
      </c>
      <c r="Q5" s="31">
        <v>1</v>
      </c>
      <c r="R5" s="31">
        <v>1</v>
      </c>
      <c r="S5" s="31">
        <v>1</v>
      </c>
      <c r="T5" s="31">
        <v>1</v>
      </c>
      <c r="U5" s="31">
        <v>1</v>
      </c>
      <c r="V5" s="31">
        <v>1</v>
      </c>
      <c r="W5" s="31">
        <v>1</v>
      </c>
      <c r="X5" s="31">
        <v>1</v>
      </c>
      <c r="Y5" s="31">
        <v>1</v>
      </c>
    </row>
    <row r="6" spans="4:25" ht="18" customHeight="1" x14ac:dyDescent="0.25">
      <c r="D6" s="158" t="s">
        <v>230</v>
      </c>
      <c r="E6" s="159" t="s">
        <v>216</v>
      </c>
      <c r="F6" s="33" t="s">
        <v>31</v>
      </c>
      <c r="G6" s="34" t="s">
        <v>32</v>
      </c>
      <c r="H6" s="32">
        <v>-150</v>
      </c>
      <c r="I6" s="35" t="s">
        <v>231</v>
      </c>
      <c r="J6" s="35" t="s">
        <v>35</v>
      </c>
      <c r="K6" s="36">
        <f t="shared" si="0"/>
        <v>4.9999999999999992E-3</v>
      </c>
      <c r="L6" s="35" t="s">
        <v>36</v>
      </c>
      <c r="M6" s="37">
        <f>10*(5*6)/10^3</f>
        <v>0.3</v>
      </c>
      <c r="N6" s="160">
        <v>5.0000000000000001E-3</v>
      </c>
      <c r="O6" s="161">
        <v>5.0000000000000001E-3</v>
      </c>
      <c r="P6" s="161">
        <v>5.0000000000000001E-3</v>
      </c>
      <c r="Q6" s="161">
        <v>5.0000000000000001E-3</v>
      </c>
      <c r="R6" s="161">
        <v>5.0000000000000001E-3</v>
      </c>
      <c r="S6" s="161">
        <v>5.0000000000000001E-3</v>
      </c>
      <c r="T6" s="161">
        <v>5.0000000000000001E-3</v>
      </c>
      <c r="U6" s="161">
        <v>5.0000000000000001E-3</v>
      </c>
      <c r="V6" s="161">
        <v>5.0000000000000001E-3</v>
      </c>
      <c r="W6" s="161">
        <v>5.0000000000000001E-3</v>
      </c>
      <c r="X6" s="161">
        <v>5.0000000000000001E-3</v>
      </c>
      <c r="Y6" s="161">
        <v>5.0000000000000001E-3</v>
      </c>
    </row>
    <row r="7" spans="4:25" ht="18" customHeight="1" x14ac:dyDescent="0.25">
      <c r="D7" s="158" t="s">
        <v>230</v>
      </c>
      <c r="E7" s="159" t="s">
        <v>216</v>
      </c>
      <c r="F7" s="33" t="s">
        <v>31</v>
      </c>
      <c r="G7" s="34" t="s">
        <v>32</v>
      </c>
      <c r="H7" s="32">
        <v>-150</v>
      </c>
      <c r="I7" s="35" t="s">
        <v>231</v>
      </c>
      <c r="J7" s="35" t="s">
        <v>35</v>
      </c>
      <c r="K7" s="36">
        <f t="shared" si="0"/>
        <v>0.70000000000000007</v>
      </c>
      <c r="L7" s="35" t="s">
        <v>37</v>
      </c>
      <c r="M7" s="37">
        <v>8</v>
      </c>
      <c r="N7" s="40">
        <f>$N$22/$N$20*N5</f>
        <v>0.4</v>
      </c>
      <c r="O7" s="41">
        <f>$O$22/$O$20*O5</f>
        <v>0.5</v>
      </c>
      <c r="P7" s="41">
        <f>$P$22/$P$20*P5</f>
        <v>0.6</v>
      </c>
      <c r="Q7" s="41">
        <f>$Q$22/$Q$20*Q5</f>
        <v>0.7</v>
      </c>
      <c r="R7" s="41">
        <f>$R$22/$R$20*R5</f>
        <v>0.8</v>
      </c>
      <c r="S7" s="41">
        <f>$S$22/$S$20*S5</f>
        <v>0.9</v>
      </c>
      <c r="T7" s="41">
        <f>$T$22/$T$20*T5</f>
        <v>0.9</v>
      </c>
      <c r="U7" s="41">
        <f>$U$22/$U$20*U5</f>
        <v>0.9</v>
      </c>
      <c r="V7" s="41">
        <f>$V$22/$V$20*V5</f>
        <v>0.9</v>
      </c>
      <c r="W7" s="41">
        <f>$W$22/$W$20*W5</f>
        <v>0.7</v>
      </c>
      <c r="X7" s="41">
        <f>$X$22/$X$20*X5</f>
        <v>0.6</v>
      </c>
      <c r="Y7" s="41">
        <f>$Y$22/$Y$20*Y5</f>
        <v>0.5</v>
      </c>
    </row>
    <row r="8" spans="4:25" ht="18" customHeight="1" x14ac:dyDescent="0.25">
      <c r="D8" s="158" t="s">
        <v>230</v>
      </c>
      <c r="E8" s="159" t="s">
        <v>216</v>
      </c>
      <c r="F8" s="33" t="s">
        <v>31</v>
      </c>
      <c r="G8" s="34" t="s">
        <v>32</v>
      </c>
      <c r="H8" s="32">
        <v>-150</v>
      </c>
      <c r="I8" s="35" t="s">
        <v>231</v>
      </c>
      <c r="J8" s="35" t="s">
        <v>35</v>
      </c>
      <c r="K8" s="36">
        <f t="shared" si="0"/>
        <v>0.29499999999999987</v>
      </c>
      <c r="L8" s="35" t="s">
        <v>38</v>
      </c>
      <c r="M8" s="37">
        <v>8</v>
      </c>
      <c r="N8" s="40">
        <f>N5-SUM(N6:N7)</f>
        <v>0.59499999999999997</v>
      </c>
      <c r="O8" s="41">
        <f t="shared" ref="O8" si="1">O5-SUM(O6:O7)</f>
        <v>0.495</v>
      </c>
      <c r="P8" s="41">
        <f t="shared" ref="P8:Y8" si="2">P5-SUM(P6:P7)</f>
        <v>0.39500000000000002</v>
      </c>
      <c r="Q8" s="41">
        <f t="shared" si="2"/>
        <v>0.29500000000000004</v>
      </c>
      <c r="R8" s="41">
        <f t="shared" si="2"/>
        <v>0.19499999999999995</v>
      </c>
      <c r="S8" s="41">
        <f t="shared" si="2"/>
        <v>9.4999999999999973E-2</v>
      </c>
      <c r="T8" s="41">
        <f t="shared" si="2"/>
        <v>9.4999999999999973E-2</v>
      </c>
      <c r="U8" s="41">
        <f t="shared" si="2"/>
        <v>9.4999999999999973E-2</v>
      </c>
      <c r="V8" s="41">
        <f t="shared" si="2"/>
        <v>9.4999999999999973E-2</v>
      </c>
      <c r="W8" s="41">
        <f t="shared" si="2"/>
        <v>0.29500000000000004</v>
      </c>
      <c r="X8" s="41">
        <f t="shared" si="2"/>
        <v>0.39500000000000002</v>
      </c>
      <c r="Y8" s="41">
        <f t="shared" si="2"/>
        <v>0.495</v>
      </c>
    </row>
    <row r="9" spans="4:25" ht="18" customHeight="1" x14ac:dyDescent="0.25">
      <c r="D9" s="156" t="s">
        <v>230</v>
      </c>
      <c r="E9" s="157" t="s">
        <v>216</v>
      </c>
      <c r="F9" s="24" t="s">
        <v>39</v>
      </c>
      <c r="G9" s="25" t="s">
        <v>32</v>
      </c>
      <c r="H9" s="23">
        <v>-80</v>
      </c>
      <c r="I9" s="26" t="s">
        <v>40</v>
      </c>
      <c r="J9" s="26" t="s">
        <v>34</v>
      </c>
      <c r="K9" s="27">
        <f t="shared" si="0"/>
        <v>0</v>
      </c>
      <c r="L9" s="26" t="s">
        <v>28</v>
      </c>
      <c r="M9" s="72" t="s">
        <v>28</v>
      </c>
      <c r="N9" s="30">
        <v>0</v>
      </c>
      <c r="O9" s="31">
        <v>0</v>
      </c>
      <c r="P9" s="31">
        <v>0</v>
      </c>
      <c r="Q9" s="31">
        <v>0</v>
      </c>
      <c r="R9" s="31">
        <v>0</v>
      </c>
      <c r="S9" s="31">
        <v>0</v>
      </c>
      <c r="T9" s="31">
        <v>0</v>
      </c>
      <c r="U9" s="31">
        <v>0</v>
      </c>
      <c r="V9" s="31">
        <v>0</v>
      </c>
      <c r="W9" s="31">
        <v>0</v>
      </c>
      <c r="X9" s="31">
        <v>0</v>
      </c>
      <c r="Y9" s="31">
        <v>0</v>
      </c>
    </row>
    <row r="10" spans="4:25" ht="18" customHeight="1" x14ac:dyDescent="0.25">
      <c r="D10" s="156" t="s">
        <v>230</v>
      </c>
      <c r="E10" s="157" t="s">
        <v>216</v>
      </c>
      <c r="F10" s="24" t="s">
        <v>41</v>
      </c>
      <c r="G10" s="25" t="s">
        <v>32</v>
      </c>
      <c r="H10" s="23">
        <v>-70</v>
      </c>
      <c r="I10" s="26" t="s">
        <v>42</v>
      </c>
      <c r="J10" s="26" t="s">
        <v>34</v>
      </c>
      <c r="K10" s="27">
        <f t="shared" si="0"/>
        <v>0</v>
      </c>
      <c r="L10" s="26" t="s">
        <v>28</v>
      </c>
      <c r="M10" s="72" t="s">
        <v>28</v>
      </c>
      <c r="N10" s="30">
        <v>0</v>
      </c>
      <c r="O10" s="31">
        <v>0</v>
      </c>
      <c r="P10" s="31">
        <v>0</v>
      </c>
      <c r="Q10" s="31">
        <v>0</v>
      </c>
      <c r="R10" s="31">
        <v>0</v>
      </c>
      <c r="S10" s="31">
        <v>0</v>
      </c>
      <c r="T10" s="31">
        <v>0</v>
      </c>
      <c r="U10" s="31">
        <v>0</v>
      </c>
      <c r="V10" s="31">
        <v>0</v>
      </c>
      <c r="W10" s="31">
        <v>0</v>
      </c>
      <c r="X10" s="31">
        <v>0</v>
      </c>
      <c r="Y10" s="31">
        <v>0</v>
      </c>
    </row>
    <row r="11" spans="4:25" ht="18" customHeight="1" x14ac:dyDescent="0.25">
      <c r="D11" s="156" t="s">
        <v>230</v>
      </c>
      <c r="E11" s="157" t="s">
        <v>216</v>
      </c>
      <c r="F11" s="24" t="s">
        <v>60</v>
      </c>
      <c r="G11" s="25" t="s">
        <v>32</v>
      </c>
      <c r="H11" s="23">
        <v>-60</v>
      </c>
      <c r="I11" s="26" t="s">
        <v>61</v>
      </c>
      <c r="J11" s="26" t="s">
        <v>34</v>
      </c>
      <c r="K11" s="27">
        <f t="shared" si="0"/>
        <v>0</v>
      </c>
      <c r="L11" s="26" t="s">
        <v>28</v>
      </c>
      <c r="M11" s="72" t="s">
        <v>28</v>
      </c>
      <c r="N11" s="30">
        <v>0</v>
      </c>
      <c r="O11" s="31">
        <v>0</v>
      </c>
      <c r="P11" s="31">
        <v>0</v>
      </c>
      <c r="Q11" s="31">
        <v>0</v>
      </c>
      <c r="R11" s="31">
        <v>0</v>
      </c>
      <c r="S11" s="31">
        <v>0</v>
      </c>
      <c r="T11" s="31">
        <v>0</v>
      </c>
      <c r="U11" s="31">
        <v>0</v>
      </c>
      <c r="V11" s="31">
        <v>0</v>
      </c>
      <c r="W11" s="31">
        <v>0</v>
      </c>
      <c r="X11" s="31">
        <v>0</v>
      </c>
      <c r="Y11" s="31">
        <v>0</v>
      </c>
    </row>
    <row r="12" spans="4:25" ht="18" customHeight="1" x14ac:dyDescent="0.25">
      <c r="D12" s="17" t="s">
        <v>230</v>
      </c>
      <c r="E12" s="17" t="s">
        <v>216</v>
      </c>
      <c r="F12" s="18" t="s">
        <v>28</v>
      </c>
      <c r="G12" s="19" t="s">
        <v>47</v>
      </c>
      <c r="H12" s="17" t="s">
        <v>28</v>
      </c>
      <c r="I12" s="20" t="s">
        <v>28</v>
      </c>
      <c r="J12" s="20" t="s">
        <v>28</v>
      </c>
      <c r="K12" s="17" t="str">
        <f t="shared" si="0"/>
        <v>n/a</v>
      </c>
      <c r="L12" s="20" t="s">
        <v>28</v>
      </c>
      <c r="M12" s="21" t="s">
        <v>28</v>
      </c>
      <c r="N12" s="22" t="s">
        <v>28</v>
      </c>
      <c r="O12" s="17" t="s">
        <v>28</v>
      </c>
      <c r="P12" s="17" t="s">
        <v>28</v>
      </c>
      <c r="Q12" s="17" t="s">
        <v>28</v>
      </c>
      <c r="R12" s="17" t="s">
        <v>28</v>
      </c>
      <c r="S12" s="17" t="s">
        <v>28</v>
      </c>
      <c r="T12" s="17" t="s">
        <v>28</v>
      </c>
      <c r="U12" s="17" t="s">
        <v>28</v>
      </c>
      <c r="V12" s="17" t="s">
        <v>28</v>
      </c>
      <c r="W12" s="17" t="s">
        <v>28</v>
      </c>
      <c r="X12" s="17" t="s">
        <v>28</v>
      </c>
      <c r="Y12" s="17" t="s">
        <v>28</v>
      </c>
    </row>
    <row r="13" spans="4:25" ht="18" customHeight="1" x14ac:dyDescent="0.25">
      <c r="D13" s="156" t="s">
        <v>230</v>
      </c>
      <c r="E13" s="157" t="s">
        <v>216</v>
      </c>
      <c r="F13" s="24" t="s">
        <v>48</v>
      </c>
      <c r="G13" s="25" t="s">
        <v>32</v>
      </c>
      <c r="H13" s="23">
        <v>-45</v>
      </c>
      <c r="I13" s="26" t="s">
        <v>232</v>
      </c>
      <c r="J13" s="26" t="s">
        <v>34</v>
      </c>
      <c r="K13" s="27">
        <f t="shared" si="0"/>
        <v>1</v>
      </c>
      <c r="L13" s="26" t="s">
        <v>28</v>
      </c>
      <c r="M13" s="72" t="s">
        <v>28</v>
      </c>
      <c r="N13" s="30">
        <v>1</v>
      </c>
      <c r="O13" s="31">
        <v>1</v>
      </c>
      <c r="P13" s="31">
        <v>1</v>
      </c>
      <c r="Q13" s="31">
        <v>1</v>
      </c>
      <c r="R13" s="31">
        <v>1</v>
      </c>
      <c r="S13" s="31">
        <v>1</v>
      </c>
      <c r="T13" s="31">
        <v>1</v>
      </c>
      <c r="U13" s="31">
        <v>1</v>
      </c>
      <c r="V13" s="31">
        <v>1</v>
      </c>
      <c r="W13" s="31">
        <v>1</v>
      </c>
      <c r="X13" s="31">
        <v>1</v>
      </c>
      <c r="Y13" s="31">
        <v>1</v>
      </c>
    </row>
    <row r="14" spans="4:25" ht="18" customHeight="1" x14ac:dyDescent="0.25">
      <c r="D14" s="158" t="s">
        <v>230</v>
      </c>
      <c r="E14" s="159" t="s">
        <v>216</v>
      </c>
      <c r="F14" s="33" t="s">
        <v>48</v>
      </c>
      <c r="G14" s="34" t="s">
        <v>32</v>
      </c>
      <c r="H14" s="32">
        <v>-45</v>
      </c>
      <c r="I14" s="35" t="s">
        <v>232</v>
      </c>
      <c r="J14" s="35" t="s">
        <v>35</v>
      </c>
      <c r="K14" s="36">
        <f t="shared" si="0"/>
        <v>1</v>
      </c>
      <c r="L14" s="35" t="s">
        <v>50</v>
      </c>
      <c r="M14" s="37">
        <v>3.6</v>
      </c>
      <c r="N14" s="40">
        <f>N13</f>
        <v>1</v>
      </c>
      <c r="O14" s="41">
        <f t="shared" ref="O14:Y14" si="3">O13</f>
        <v>1</v>
      </c>
      <c r="P14" s="41">
        <f t="shared" si="3"/>
        <v>1</v>
      </c>
      <c r="Q14" s="41">
        <f t="shared" si="3"/>
        <v>1</v>
      </c>
      <c r="R14" s="41">
        <f t="shared" si="3"/>
        <v>1</v>
      </c>
      <c r="S14" s="41">
        <f t="shared" si="3"/>
        <v>1</v>
      </c>
      <c r="T14" s="41">
        <f t="shared" si="3"/>
        <v>1</v>
      </c>
      <c r="U14" s="41">
        <f t="shared" si="3"/>
        <v>1</v>
      </c>
      <c r="V14" s="41">
        <f t="shared" si="3"/>
        <v>1</v>
      </c>
      <c r="W14" s="41">
        <f t="shared" si="3"/>
        <v>1</v>
      </c>
      <c r="X14" s="41">
        <f t="shared" si="3"/>
        <v>1</v>
      </c>
      <c r="Y14" s="41">
        <f t="shared" si="3"/>
        <v>1</v>
      </c>
    </row>
    <row r="15" spans="4:25" ht="18" customHeight="1" x14ac:dyDescent="0.25">
      <c r="D15" s="158" t="s">
        <v>230</v>
      </c>
      <c r="E15" s="159" t="s">
        <v>216</v>
      </c>
      <c r="F15" s="33" t="s">
        <v>48</v>
      </c>
      <c r="G15" s="34" t="s">
        <v>32</v>
      </c>
      <c r="H15" s="32">
        <v>-45</v>
      </c>
      <c r="I15" s="35" t="s">
        <v>232</v>
      </c>
      <c r="J15" s="35" t="s">
        <v>35</v>
      </c>
      <c r="K15" s="36">
        <f t="shared" si="0"/>
        <v>0.19999999999999998</v>
      </c>
      <c r="L15" s="35" t="s">
        <v>51</v>
      </c>
      <c r="M15" s="37">
        <v>1.5</v>
      </c>
      <c r="N15" s="40">
        <f>ROUND(N14*0.2,2)</f>
        <v>0.2</v>
      </c>
      <c r="O15" s="41">
        <f t="shared" ref="O15:Y15" si="4">ROUND(O14*0.2,2)</f>
        <v>0.2</v>
      </c>
      <c r="P15" s="41">
        <f t="shared" si="4"/>
        <v>0.2</v>
      </c>
      <c r="Q15" s="41">
        <f t="shared" si="4"/>
        <v>0.2</v>
      </c>
      <c r="R15" s="41">
        <f t="shared" si="4"/>
        <v>0.2</v>
      </c>
      <c r="S15" s="41">
        <f t="shared" si="4"/>
        <v>0.2</v>
      </c>
      <c r="T15" s="41">
        <f t="shared" si="4"/>
        <v>0.2</v>
      </c>
      <c r="U15" s="41">
        <f t="shared" si="4"/>
        <v>0.2</v>
      </c>
      <c r="V15" s="41">
        <f t="shared" si="4"/>
        <v>0.2</v>
      </c>
      <c r="W15" s="41">
        <f t="shared" si="4"/>
        <v>0.2</v>
      </c>
      <c r="X15" s="41">
        <f t="shared" si="4"/>
        <v>0.2</v>
      </c>
      <c r="Y15" s="41">
        <f t="shared" si="4"/>
        <v>0.2</v>
      </c>
    </row>
    <row r="16" spans="4:25" ht="18" customHeight="1" x14ac:dyDescent="0.25">
      <c r="D16" s="158" t="s">
        <v>230</v>
      </c>
      <c r="E16" s="159" t="s">
        <v>216</v>
      </c>
      <c r="F16" s="33" t="s">
        <v>48</v>
      </c>
      <c r="G16" s="34" t="s">
        <v>32</v>
      </c>
      <c r="H16" s="32">
        <v>-45</v>
      </c>
      <c r="I16" s="35" t="s">
        <v>232</v>
      </c>
      <c r="J16" s="35" t="s">
        <v>35</v>
      </c>
      <c r="K16" s="36">
        <f t="shared" si="0"/>
        <v>0.19999999999999998</v>
      </c>
      <c r="L16" s="35" t="s">
        <v>52</v>
      </c>
      <c r="M16" s="37">
        <v>1</v>
      </c>
      <c r="N16" s="40">
        <f>N15</f>
        <v>0.2</v>
      </c>
      <c r="O16" s="41">
        <f t="shared" ref="O16:Y16" si="5">O15</f>
        <v>0.2</v>
      </c>
      <c r="P16" s="41">
        <f t="shared" si="5"/>
        <v>0.2</v>
      </c>
      <c r="Q16" s="41">
        <f t="shared" si="5"/>
        <v>0.2</v>
      </c>
      <c r="R16" s="41">
        <f t="shared" si="5"/>
        <v>0.2</v>
      </c>
      <c r="S16" s="41">
        <f t="shared" si="5"/>
        <v>0.2</v>
      </c>
      <c r="T16" s="41">
        <f t="shared" si="5"/>
        <v>0.2</v>
      </c>
      <c r="U16" s="41">
        <f t="shared" si="5"/>
        <v>0.2</v>
      </c>
      <c r="V16" s="41">
        <f t="shared" si="5"/>
        <v>0.2</v>
      </c>
      <c r="W16" s="41">
        <f t="shared" si="5"/>
        <v>0.2</v>
      </c>
      <c r="X16" s="41">
        <f t="shared" si="5"/>
        <v>0.2</v>
      </c>
      <c r="Y16" s="41">
        <f t="shared" si="5"/>
        <v>0.2</v>
      </c>
    </row>
    <row r="17" spans="2:25" ht="18" customHeight="1" x14ac:dyDescent="0.25">
      <c r="C17" s="1"/>
      <c r="D17" s="17" t="s">
        <v>230</v>
      </c>
      <c r="E17" s="17" t="s">
        <v>216</v>
      </c>
      <c r="F17" s="18" t="s">
        <v>28</v>
      </c>
      <c r="G17" s="19" t="s">
        <v>59</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2:25" ht="18" customHeight="1" x14ac:dyDescent="0.25">
      <c r="D18" s="156" t="s">
        <v>230</v>
      </c>
      <c r="E18" s="157" t="s">
        <v>216</v>
      </c>
      <c r="F18" s="24" t="s">
        <v>43</v>
      </c>
      <c r="G18" s="25" t="s">
        <v>32</v>
      </c>
      <c r="H18" s="23">
        <v>-20</v>
      </c>
      <c r="I18" s="26" t="s">
        <v>233</v>
      </c>
      <c r="J18" s="26" t="s">
        <v>34</v>
      </c>
      <c r="K18" s="27">
        <f t="shared" si="0"/>
        <v>1</v>
      </c>
      <c r="L18" s="26" t="s">
        <v>28</v>
      </c>
      <c r="M18" s="72" t="s">
        <v>28</v>
      </c>
      <c r="N18" s="30">
        <v>1</v>
      </c>
      <c r="O18" s="31">
        <v>1</v>
      </c>
      <c r="P18" s="31">
        <v>1</v>
      </c>
      <c r="Q18" s="31">
        <v>1</v>
      </c>
      <c r="R18" s="31">
        <v>1</v>
      </c>
      <c r="S18" s="31">
        <v>1</v>
      </c>
      <c r="T18" s="31">
        <v>1</v>
      </c>
      <c r="U18" s="31">
        <v>1</v>
      </c>
      <c r="V18" s="31">
        <v>1</v>
      </c>
      <c r="W18" s="31">
        <v>1</v>
      </c>
      <c r="X18" s="31">
        <v>1</v>
      </c>
      <c r="Y18" s="31">
        <v>1</v>
      </c>
    </row>
    <row r="19" spans="2:25" ht="18" customHeight="1" x14ac:dyDescent="0.25">
      <c r="B19"/>
      <c r="D19" s="158" t="s">
        <v>230</v>
      </c>
      <c r="E19" s="159" t="s">
        <v>216</v>
      </c>
      <c r="F19" s="33" t="s">
        <v>43</v>
      </c>
      <c r="G19" s="34" t="s">
        <v>32</v>
      </c>
      <c r="H19" s="32">
        <v>-20</v>
      </c>
      <c r="I19" s="35" t="s">
        <v>233</v>
      </c>
      <c r="J19" s="35" t="s">
        <v>35</v>
      </c>
      <c r="K19" s="36">
        <f t="shared" si="0"/>
        <v>1</v>
      </c>
      <c r="L19" s="35" t="s">
        <v>45</v>
      </c>
      <c r="M19" s="37">
        <v>2000</v>
      </c>
      <c r="N19" s="40">
        <f>N18</f>
        <v>1</v>
      </c>
      <c r="O19" s="41">
        <f t="shared" ref="O19:Y19" si="6">O18</f>
        <v>1</v>
      </c>
      <c r="P19" s="41">
        <f t="shared" si="6"/>
        <v>1</v>
      </c>
      <c r="Q19" s="41">
        <f t="shared" si="6"/>
        <v>1</v>
      </c>
      <c r="R19" s="41">
        <f t="shared" si="6"/>
        <v>1</v>
      </c>
      <c r="S19" s="41">
        <f t="shared" si="6"/>
        <v>1</v>
      </c>
      <c r="T19" s="41">
        <f t="shared" si="6"/>
        <v>1</v>
      </c>
      <c r="U19" s="41">
        <f t="shared" si="6"/>
        <v>1</v>
      </c>
      <c r="V19" s="41">
        <f t="shared" si="6"/>
        <v>1</v>
      </c>
      <c r="W19" s="41">
        <f t="shared" si="6"/>
        <v>1</v>
      </c>
      <c r="X19" s="41">
        <f t="shared" si="6"/>
        <v>1</v>
      </c>
      <c r="Y19" s="41">
        <f t="shared" si="6"/>
        <v>1</v>
      </c>
    </row>
    <row r="20" spans="2:25" ht="18" customHeight="1" x14ac:dyDescent="0.25">
      <c r="D20" s="156" t="s">
        <v>230</v>
      </c>
      <c r="E20" s="157" t="s">
        <v>216</v>
      </c>
      <c r="F20" s="24" t="s">
        <v>66</v>
      </c>
      <c r="G20" s="25" t="s">
        <v>32</v>
      </c>
      <c r="H20" s="23">
        <v>-15</v>
      </c>
      <c r="I20" s="26" t="s">
        <v>231</v>
      </c>
      <c r="J20" s="26" t="s">
        <v>34</v>
      </c>
      <c r="K20" s="27">
        <f t="shared" si="0"/>
        <v>1</v>
      </c>
      <c r="L20" s="26" t="s">
        <v>28</v>
      </c>
      <c r="M20" s="72" t="s">
        <v>28</v>
      </c>
      <c r="N20" s="30">
        <v>1</v>
      </c>
      <c r="O20" s="31">
        <v>1</v>
      </c>
      <c r="P20" s="31">
        <v>1</v>
      </c>
      <c r="Q20" s="31">
        <v>1</v>
      </c>
      <c r="R20" s="31">
        <v>1</v>
      </c>
      <c r="S20" s="31">
        <v>1</v>
      </c>
      <c r="T20" s="31">
        <v>1</v>
      </c>
      <c r="U20" s="31">
        <v>1</v>
      </c>
      <c r="V20" s="31">
        <v>1</v>
      </c>
      <c r="W20" s="31">
        <v>1</v>
      </c>
      <c r="X20" s="31">
        <v>1</v>
      </c>
      <c r="Y20" s="31">
        <v>1</v>
      </c>
    </row>
    <row r="21" spans="2:25" ht="18" customHeight="1" x14ac:dyDescent="0.25">
      <c r="D21" s="158" t="s">
        <v>230</v>
      </c>
      <c r="E21" s="159" t="s">
        <v>216</v>
      </c>
      <c r="F21" s="33" t="s">
        <v>66</v>
      </c>
      <c r="G21" s="34" t="s">
        <v>32</v>
      </c>
      <c r="H21" s="32">
        <v>-15</v>
      </c>
      <c r="I21" s="35" t="s">
        <v>231</v>
      </c>
      <c r="J21" s="35" t="s">
        <v>35</v>
      </c>
      <c r="K21" s="36">
        <f t="shared" si="0"/>
        <v>4.9999999999999992E-3</v>
      </c>
      <c r="L21" s="35" t="s">
        <v>36</v>
      </c>
      <c r="M21" s="37">
        <f>10*(5*6)/10^3</f>
        <v>0.3</v>
      </c>
      <c r="N21" s="160">
        <v>5.0000000000000001E-3</v>
      </c>
      <c r="O21" s="161">
        <v>5.0000000000000001E-3</v>
      </c>
      <c r="P21" s="161">
        <v>5.0000000000000001E-3</v>
      </c>
      <c r="Q21" s="161">
        <v>5.0000000000000001E-3</v>
      </c>
      <c r="R21" s="161">
        <v>5.0000000000000001E-3</v>
      </c>
      <c r="S21" s="161">
        <v>5.0000000000000001E-3</v>
      </c>
      <c r="T21" s="161">
        <v>5.0000000000000001E-3</v>
      </c>
      <c r="U21" s="161">
        <v>5.0000000000000001E-3</v>
      </c>
      <c r="V21" s="161">
        <v>5.0000000000000001E-3</v>
      </c>
      <c r="W21" s="161">
        <v>5.0000000000000001E-3</v>
      </c>
      <c r="X21" s="161">
        <v>5.0000000000000001E-3</v>
      </c>
      <c r="Y21" s="161">
        <v>5.0000000000000001E-3</v>
      </c>
    </row>
    <row r="22" spans="2:25" ht="18" customHeight="1" x14ac:dyDescent="0.25">
      <c r="D22" s="158" t="s">
        <v>230</v>
      </c>
      <c r="E22" s="159" t="s">
        <v>216</v>
      </c>
      <c r="F22" s="33" t="s">
        <v>66</v>
      </c>
      <c r="G22" s="34" t="s">
        <v>32</v>
      </c>
      <c r="H22" s="32">
        <v>-15</v>
      </c>
      <c r="I22" s="35" t="s">
        <v>231</v>
      </c>
      <c r="J22" s="35" t="s">
        <v>35</v>
      </c>
      <c r="K22" s="36">
        <f t="shared" si="0"/>
        <v>0.70000000000000007</v>
      </c>
      <c r="L22" s="35" t="s">
        <v>37</v>
      </c>
      <c r="M22" s="37">
        <v>8</v>
      </c>
      <c r="N22" s="59">
        <v>0.4</v>
      </c>
      <c r="O22" s="60">
        <v>0.5</v>
      </c>
      <c r="P22" s="60">
        <v>0.6</v>
      </c>
      <c r="Q22" s="60">
        <v>0.7</v>
      </c>
      <c r="R22" s="60">
        <v>0.8</v>
      </c>
      <c r="S22" s="60">
        <v>0.9</v>
      </c>
      <c r="T22" s="60">
        <v>0.9</v>
      </c>
      <c r="U22" s="60">
        <v>0.9</v>
      </c>
      <c r="V22" s="60">
        <v>0.9</v>
      </c>
      <c r="W22" s="60">
        <v>0.7</v>
      </c>
      <c r="X22" s="60">
        <v>0.6</v>
      </c>
      <c r="Y22" s="60">
        <v>0.5</v>
      </c>
    </row>
    <row r="23" spans="2:25" ht="18" customHeight="1" x14ac:dyDescent="0.25">
      <c r="D23" s="158" t="s">
        <v>230</v>
      </c>
      <c r="E23" s="159" t="s">
        <v>216</v>
      </c>
      <c r="F23" s="33" t="s">
        <v>66</v>
      </c>
      <c r="G23" s="34" t="s">
        <v>32</v>
      </c>
      <c r="H23" s="32">
        <v>-15</v>
      </c>
      <c r="I23" s="35" t="s">
        <v>231</v>
      </c>
      <c r="J23" s="35" t="s">
        <v>35</v>
      </c>
      <c r="K23" s="36">
        <f t="shared" si="0"/>
        <v>0.29499999999999987</v>
      </c>
      <c r="L23" s="35" t="s">
        <v>38</v>
      </c>
      <c r="M23" s="37">
        <v>8</v>
      </c>
      <c r="N23" s="59">
        <f>N20-SUM(N21:N22)</f>
        <v>0.59499999999999997</v>
      </c>
      <c r="O23" s="60">
        <f t="shared" ref="O23" si="7">O20-SUM(O21:O22)</f>
        <v>0.495</v>
      </c>
      <c r="P23" s="60">
        <f t="shared" ref="P23:Y23" si="8">P20-SUM(P21:P22)</f>
        <v>0.39500000000000002</v>
      </c>
      <c r="Q23" s="60">
        <f t="shared" si="8"/>
        <v>0.29500000000000004</v>
      </c>
      <c r="R23" s="60">
        <f t="shared" si="8"/>
        <v>0.19499999999999995</v>
      </c>
      <c r="S23" s="60">
        <f t="shared" si="8"/>
        <v>9.4999999999999973E-2</v>
      </c>
      <c r="T23" s="60">
        <f t="shared" si="8"/>
        <v>9.4999999999999973E-2</v>
      </c>
      <c r="U23" s="60">
        <f t="shared" si="8"/>
        <v>9.4999999999999973E-2</v>
      </c>
      <c r="V23" s="60">
        <f t="shared" si="8"/>
        <v>9.4999999999999973E-2</v>
      </c>
      <c r="W23" s="60">
        <f t="shared" si="8"/>
        <v>0.29500000000000004</v>
      </c>
      <c r="X23" s="60">
        <f t="shared" si="8"/>
        <v>0.39500000000000002</v>
      </c>
      <c r="Y23" s="60">
        <f t="shared" si="8"/>
        <v>0.495</v>
      </c>
    </row>
    <row r="24" spans="2:25" ht="18" customHeight="1" x14ac:dyDescent="0.25">
      <c r="D24" s="17" t="s">
        <v>230</v>
      </c>
      <c r="E24" s="17" t="s">
        <v>216</v>
      </c>
      <c r="F24" s="18" t="s">
        <v>28</v>
      </c>
      <c r="G24" s="19" t="s">
        <v>77</v>
      </c>
      <c r="H24" s="71" t="s">
        <v>28</v>
      </c>
      <c r="I24" s="20" t="s">
        <v>28</v>
      </c>
      <c r="J24" s="20" t="s">
        <v>28</v>
      </c>
      <c r="K24" s="17" t="str">
        <f t="shared" si="0"/>
        <v>n/a</v>
      </c>
      <c r="L24" s="20" t="s">
        <v>28</v>
      </c>
      <c r="M24" s="21" t="s">
        <v>28</v>
      </c>
      <c r="N24" s="22" t="s">
        <v>28</v>
      </c>
      <c r="O24" s="17" t="s">
        <v>28</v>
      </c>
      <c r="P24" s="17" t="s">
        <v>28</v>
      </c>
      <c r="Q24" s="17" t="s">
        <v>28</v>
      </c>
      <c r="R24" s="17" t="s">
        <v>28</v>
      </c>
      <c r="S24" s="17" t="s">
        <v>28</v>
      </c>
      <c r="T24" s="17" t="s">
        <v>28</v>
      </c>
      <c r="U24" s="17" t="s">
        <v>28</v>
      </c>
      <c r="V24" s="17" t="s">
        <v>28</v>
      </c>
      <c r="W24" s="17" t="s">
        <v>28</v>
      </c>
      <c r="X24" s="17" t="s">
        <v>28</v>
      </c>
      <c r="Y24" s="17" t="s">
        <v>28</v>
      </c>
    </row>
    <row r="25" spans="2:25" ht="18" customHeight="1" x14ac:dyDescent="0.25">
      <c r="D25" s="156" t="s">
        <v>230</v>
      </c>
      <c r="E25" s="157" t="s">
        <v>216</v>
      </c>
      <c r="F25" s="24" t="s">
        <v>80</v>
      </c>
      <c r="G25" s="25" t="s">
        <v>32</v>
      </c>
      <c r="H25" s="23">
        <v>-10</v>
      </c>
      <c r="I25" s="26" t="s">
        <v>81</v>
      </c>
      <c r="J25" s="26" t="s">
        <v>34</v>
      </c>
      <c r="K25" s="27">
        <f t="shared" si="0"/>
        <v>0.14999999999999997</v>
      </c>
      <c r="L25" s="26" t="s">
        <v>28</v>
      </c>
      <c r="M25" s="72" t="s">
        <v>28</v>
      </c>
      <c r="N25" s="30">
        <v>0.15</v>
      </c>
      <c r="O25" s="31">
        <v>0.15</v>
      </c>
      <c r="P25" s="31">
        <v>0.15</v>
      </c>
      <c r="Q25" s="31">
        <v>0.15</v>
      </c>
      <c r="R25" s="31">
        <v>0.15</v>
      </c>
      <c r="S25" s="31">
        <v>0.15</v>
      </c>
      <c r="T25" s="31">
        <v>0.15</v>
      </c>
      <c r="U25" s="31">
        <v>0.15</v>
      </c>
      <c r="V25" s="31">
        <v>0.15</v>
      </c>
      <c r="W25" s="31">
        <v>0.15</v>
      </c>
      <c r="X25" s="31">
        <v>0.15</v>
      </c>
      <c r="Y25" s="31">
        <v>0.15</v>
      </c>
    </row>
    <row r="26" spans="2:25" ht="18" customHeight="1" x14ac:dyDescent="0.25">
      <c r="D26" s="158" t="s">
        <v>230</v>
      </c>
      <c r="E26" s="159" t="s">
        <v>216</v>
      </c>
      <c r="F26" s="33" t="s">
        <v>80</v>
      </c>
      <c r="G26" s="34" t="s">
        <v>32</v>
      </c>
      <c r="H26" s="32">
        <v>-10</v>
      </c>
      <c r="I26" s="35" t="s">
        <v>81</v>
      </c>
      <c r="J26" s="35" t="s">
        <v>35</v>
      </c>
      <c r="K26" s="36">
        <f t="shared" si="0"/>
        <v>0.14999999999999997</v>
      </c>
      <c r="L26" s="35" t="s">
        <v>234</v>
      </c>
      <c r="M26" s="37">
        <v>300</v>
      </c>
      <c r="N26" s="40">
        <f>N25</f>
        <v>0.15</v>
      </c>
      <c r="O26" s="41">
        <f t="shared" ref="O26:Y26" si="9">O25</f>
        <v>0.15</v>
      </c>
      <c r="P26" s="41">
        <f t="shared" si="9"/>
        <v>0.15</v>
      </c>
      <c r="Q26" s="41">
        <f t="shared" si="9"/>
        <v>0.15</v>
      </c>
      <c r="R26" s="41">
        <f t="shared" si="9"/>
        <v>0.15</v>
      </c>
      <c r="S26" s="41">
        <f t="shared" si="9"/>
        <v>0.15</v>
      </c>
      <c r="T26" s="41">
        <f t="shared" si="9"/>
        <v>0.15</v>
      </c>
      <c r="U26" s="41">
        <f t="shared" si="9"/>
        <v>0.15</v>
      </c>
      <c r="V26" s="41">
        <f t="shared" si="9"/>
        <v>0.15</v>
      </c>
      <c r="W26" s="41">
        <f t="shared" si="9"/>
        <v>0.15</v>
      </c>
      <c r="X26" s="41">
        <f t="shared" si="9"/>
        <v>0.15</v>
      </c>
      <c r="Y26" s="41">
        <f t="shared" si="9"/>
        <v>0.15</v>
      </c>
    </row>
    <row r="27" spans="2:25" ht="18" customHeight="1" x14ac:dyDescent="0.25">
      <c r="D27" s="156" t="s">
        <v>230</v>
      </c>
      <c r="E27" s="157" t="s">
        <v>216</v>
      </c>
      <c r="F27" s="24" t="s">
        <v>80</v>
      </c>
      <c r="G27" s="25" t="s">
        <v>32</v>
      </c>
      <c r="H27" s="23">
        <v>-10</v>
      </c>
      <c r="I27" s="26" t="s">
        <v>235</v>
      </c>
      <c r="J27" s="26" t="s">
        <v>34</v>
      </c>
      <c r="K27" s="27">
        <f t="shared" si="0"/>
        <v>4.9999999999999996E-2</v>
      </c>
      <c r="L27" s="26" t="s">
        <v>28</v>
      </c>
      <c r="M27" s="72" t="s">
        <v>28</v>
      </c>
      <c r="N27" s="30">
        <v>0.05</v>
      </c>
      <c r="O27" s="31">
        <v>0.05</v>
      </c>
      <c r="P27" s="31">
        <v>0.05</v>
      </c>
      <c r="Q27" s="31">
        <v>0.05</v>
      </c>
      <c r="R27" s="31">
        <v>0.05</v>
      </c>
      <c r="S27" s="31">
        <v>0.05</v>
      </c>
      <c r="T27" s="31">
        <v>0.05</v>
      </c>
      <c r="U27" s="31">
        <v>0.05</v>
      </c>
      <c r="V27" s="31">
        <v>0.05</v>
      </c>
      <c r="W27" s="31">
        <v>0.05</v>
      </c>
      <c r="X27" s="31">
        <v>0.05</v>
      </c>
      <c r="Y27" s="31">
        <v>0.05</v>
      </c>
    </row>
    <row r="28" spans="2:25" ht="18" customHeight="1" x14ac:dyDescent="0.25">
      <c r="D28" s="156" t="s">
        <v>230</v>
      </c>
      <c r="E28" s="157" t="s">
        <v>216</v>
      </c>
      <c r="F28" s="24" t="s">
        <v>80</v>
      </c>
      <c r="G28" s="25" t="s">
        <v>32</v>
      </c>
      <c r="H28" s="23">
        <v>-10</v>
      </c>
      <c r="I28" s="26" t="s">
        <v>76</v>
      </c>
      <c r="J28" s="26" t="s">
        <v>34</v>
      </c>
      <c r="K28" s="27">
        <f t="shared" si="0"/>
        <v>0.39999999999999997</v>
      </c>
      <c r="L28" s="26" t="s">
        <v>28</v>
      </c>
      <c r="M28" s="72" t="s">
        <v>28</v>
      </c>
      <c r="N28" s="30">
        <v>0.4</v>
      </c>
      <c r="O28" s="31">
        <v>0.4</v>
      </c>
      <c r="P28" s="31">
        <v>0.4</v>
      </c>
      <c r="Q28" s="31">
        <v>0.4</v>
      </c>
      <c r="R28" s="31">
        <v>0.4</v>
      </c>
      <c r="S28" s="31">
        <v>0.4</v>
      </c>
      <c r="T28" s="31">
        <v>0.4</v>
      </c>
      <c r="U28" s="31">
        <v>0.4</v>
      </c>
      <c r="V28" s="31">
        <v>0.4</v>
      </c>
      <c r="W28" s="31">
        <v>0.4</v>
      </c>
      <c r="X28" s="31">
        <v>0.4</v>
      </c>
      <c r="Y28" s="31">
        <v>0.4</v>
      </c>
    </row>
    <row r="29" spans="2:25" ht="18" customHeight="1" x14ac:dyDescent="0.25">
      <c r="D29" s="156" t="s">
        <v>230</v>
      </c>
      <c r="E29" s="157" t="s">
        <v>216</v>
      </c>
      <c r="F29" s="24" t="s">
        <v>80</v>
      </c>
      <c r="G29" s="25" t="s">
        <v>32</v>
      </c>
      <c r="H29" s="23">
        <v>-10</v>
      </c>
      <c r="I29" s="26" t="s">
        <v>236</v>
      </c>
      <c r="J29" s="26" t="s">
        <v>34</v>
      </c>
      <c r="K29" s="27">
        <f t="shared" si="0"/>
        <v>0.39999999999999991</v>
      </c>
      <c r="L29" s="26" t="s">
        <v>28</v>
      </c>
      <c r="M29" s="72" t="s">
        <v>28</v>
      </c>
      <c r="N29" s="47">
        <f>1-SUM(N27,N25,N28)</f>
        <v>0.39999999999999991</v>
      </c>
      <c r="O29" s="48">
        <f t="shared" ref="O29:Y29" si="10">1-SUM(O27,O25,O28)</f>
        <v>0.39999999999999991</v>
      </c>
      <c r="P29" s="48">
        <f t="shared" si="10"/>
        <v>0.39999999999999991</v>
      </c>
      <c r="Q29" s="48">
        <f t="shared" si="10"/>
        <v>0.39999999999999991</v>
      </c>
      <c r="R29" s="48">
        <f t="shared" si="10"/>
        <v>0.39999999999999991</v>
      </c>
      <c r="S29" s="48">
        <f t="shared" si="10"/>
        <v>0.39999999999999991</v>
      </c>
      <c r="T29" s="48">
        <f t="shared" si="10"/>
        <v>0.39999999999999991</v>
      </c>
      <c r="U29" s="48">
        <f t="shared" si="10"/>
        <v>0.39999999999999991</v>
      </c>
      <c r="V29" s="48">
        <f t="shared" si="10"/>
        <v>0.39999999999999991</v>
      </c>
      <c r="W29" s="48">
        <f t="shared" si="10"/>
        <v>0.39999999999999991</v>
      </c>
      <c r="X29" s="48">
        <f t="shared" si="10"/>
        <v>0.39999999999999991</v>
      </c>
      <c r="Y29" s="48">
        <f t="shared" si="10"/>
        <v>0.39999999999999991</v>
      </c>
    </row>
    <row r="30" spans="2:25" ht="18" customHeight="1" x14ac:dyDescent="0.25">
      <c r="D30" s="156" t="s">
        <v>230</v>
      </c>
      <c r="E30" s="157" t="s">
        <v>216</v>
      </c>
      <c r="F30" s="24" t="s">
        <v>85</v>
      </c>
      <c r="G30" s="25" t="s">
        <v>32</v>
      </c>
      <c r="H30" s="23">
        <v>-5</v>
      </c>
      <c r="I30" s="26" t="s">
        <v>237</v>
      </c>
      <c r="J30" s="26" t="s">
        <v>34</v>
      </c>
      <c r="K30" s="27">
        <f t="shared" si="0"/>
        <v>0.3</v>
      </c>
      <c r="L30" s="26" t="s">
        <v>28</v>
      </c>
      <c r="M30" s="72" t="s">
        <v>28</v>
      </c>
      <c r="N30" s="30">
        <f>1-N32</f>
        <v>0.30000000000000004</v>
      </c>
      <c r="O30" s="31">
        <f t="shared" ref="O30:Y30" si="11">1-O32</f>
        <v>0.30000000000000004</v>
      </c>
      <c r="P30" s="31">
        <f t="shared" si="11"/>
        <v>0.30000000000000004</v>
      </c>
      <c r="Q30" s="31">
        <f t="shared" si="11"/>
        <v>0.30000000000000004</v>
      </c>
      <c r="R30" s="31">
        <f t="shared" si="11"/>
        <v>0.30000000000000004</v>
      </c>
      <c r="S30" s="31">
        <f t="shared" si="11"/>
        <v>0.30000000000000004</v>
      </c>
      <c r="T30" s="31">
        <f t="shared" si="11"/>
        <v>0.30000000000000004</v>
      </c>
      <c r="U30" s="31">
        <f t="shared" si="11"/>
        <v>0.30000000000000004</v>
      </c>
      <c r="V30" s="31">
        <f t="shared" si="11"/>
        <v>0.30000000000000004</v>
      </c>
      <c r="W30" s="31">
        <f t="shared" si="11"/>
        <v>0.30000000000000004</v>
      </c>
      <c r="X30" s="31">
        <f t="shared" si="11"/>
        <v>0.30000000000000004</v>
      </c>
      <c r="Y30" s="31">
        <f t="shared" si="11"/>
        <v>0.30000000000000004</v>
      </c>
    </row>
    <row r="31" spans="2:25" ht="18" customHeight="1" x14ac:dyDescent="0.25">
      <c r="D31" s="158" t="s">
        <v>230</v>
      </c>
      <c r="E31" s="159" t="s">
        <v>216</v>
      </c>
      <c r="F31" s="33" t="s">
        <v>85</v>
      </c>
      <c r="G31" s="34" t="s">
        <v>32</v>
      </c>
      <c r="H31" s="32">
        <v>-5</v>
      </c>
      <c r="I31" s="35" t="s">
        <v>237</v>
      </c>
      <c r="J31" s="35" t="s">
        <v>35</v>
      </c>
      <c r="K31" s="36">
        <f t="shared" si="0"/>
        <v>0.3</v>
      </c>
      <c r="L31" s="35" t="s">
        <v>121</v>
      </c>
      <c r="M31" s="37">
        <v>0.3</v>
      </c>
      <c r="N31" s="40">
        <f>N30</f>
        <v>0.30000000000000004</v>
      </c>
      <c r="O31" s="41">
        <f t="shared" ref="O31:Y31" si="12">O30</f>
        <v>0.30000000000000004</v>
      </c>
      <c r="P31" s="41">
        <f t="shared" si="12"/>
        <v>0.30000000000000004</v>
      </c>
      <c r="Q31" s="41">
        <f t="shared" si="12"/>
        <v>0.30000000000000004</v>
      </c>
      <c r="R31" s="41">
        <f t="shared" si="12"/>
        <v>0.30000000000000004</v>
      </c>
      <c r="S31" s="41">
        <f t="shared" si="12"/>
        <v>0.30000000000000004</v>
      </c>
      <c r="T31" s="41">
        <f t="shared" si="12"/>
        <v>0.30000000000000004</v>
      </c>
      <c r="U31" s="41">
        <f t="shared" si="12"/>
        <v>0.30000000000000004</v>
      </c>
      <c r="V31" s="41">
        <f t="shared" si="12"/>
        <v>0.30000000000000004</v>
      </c>
      <c r="W31" s="41">
        <f t="shared" si="12"/>
        <v>0.30000000000000004</v>
      </c>
      <c r="X31" s="41">
        <f t="shared" si="12"/>
        <v>0.30000000000000004</v>
      </c>
      <c r="Y31" s="41">
        <f t="shared" si="12"/>
        <v>0.30000000000000004</v>
      </c>
    </row>
    <row r="32" spans="2:25" ht="18" customHeight="1" x14ac:dyDescent="0.25">
      <c r="D32" s="156" t="s">
        <v>230</v>
      </c>
      <c r="E32" s="157" t="s">
        <v>216</v>
      </c>
      <c r="F32" s="24" t="s">
        <v>85</v>
      </c>
      <c r="G32" s="25" t="s">
        <v>32</v>
      </c>
      <c r="H32" s="23">
        <v>-5</v>
      </c>
      <c r="I32" s="26" t="s">
        <v>238</v>
      </c>
      <c r="J32" s="26" t="s">
        <v>34</v>
      </c>
      <c r="K32" s="27">
        <f t="shared" si="0"/>
        <v>0.70000000000000007</v>
      </c>
      <c r="L32" s="26" t="s">
        <v>28</v>
      </c>
      <c r="M32" s="72" t="s">
        <v>28</v>
      </c>
      <c r="N32" s="30">
        <v>0.7</v>
      </c>
      <c r="O32" s="31">
        <v>0.7</v>
      </c>
      <c r="P32" s="31">
        <v>0.7</v>
      </c>
      <c r="Q32" s="31">
        <v>0.7</v>
      </c>
      <c r="R32" s="31">
        <v>0.7</v>
      </c>
      <c r="S32" s="31">
        <v>0.7</v>
      </c>
      <c r="T32" s="31">
        <v>0.7</v>
      </c>
      <c r="U32" s="31">
        <v>0.7</v>
      </c>
      <c r="V32" s="31">
        <v>0.7</v>
      </c>
      <c r="W32" s="31">
        <v>0.7</v>
      </c>
      <c r="X32" s="31">
        <v>0.7</v>
      </c>
      <c r="Y32" s="31">
        <v>0.7</v>
      </c>
    </row>
    <row r="33" spans="3:25" ht="18" customHeight="1" x14ac:dyDescent="0.25">
      <c r="D33" s="158" t="s">
        <v>230</v>
      </c>
      <c r="E33" s="159" t="s">
        <v>216</v>
      </c>
      <c r="F33" s="33" t="s">
        <v>85</v>
      </c>
      <c r="G33" s="34" t="s">
        <v>32</v>
      </c>
      <c r="H33" s="32">
        <v>-5</v>
      </c>
      <c r="I33" s="35" t="s">
        <v>237</v>
      </c>
      <c r="J33" s="35" t="s">
        <v>35</v>
      </c>
      <c r="K33" s="36">
        <f t="shared" si="0"/>
        <v>0.70000000000000007</v>
      </c>
      <c r="L33" s="35" t="s">
        <v>121</v>
      </c>
      <c r="M33" s="37">
        <v>0.3</v>
      </c>
      <c r="N33" s="40">
        <f>N32</f>
        <v>0.7</v>
      </c>
      <c r="O33" s="41">
        <f t="shared" ref="O33:Y33" si="13">O32</f>
        <v>0.7</v>
      </c>
      <c r="P33" s="41">
        <f t="shared" si="13"/>
        <v>0.7</v>
      </c>
      <c r="Q33" s="41">
        <f t="shared" si="13"/>
        <v>0.7</v>
      </c>
      <c r="R33" s="41">
        <f t="shared" si="13"/>
        <v>0.7</v>
      </c>
      <c r="S33" s="41">
        <f t="shared" si="13"/>
        <v>0.7</v>
      </c>
      <c r="T33" s="41">
        <f t="shared" si="13"/>
        <v>0.7</v>
      </c>
      <c r="U33" s="41">
        <f t="shared" si="13"/>
        <v>0.7</v>
      </c>
      <c r="V33" s="41">
        <f t="shared" si="13"/>
        <v>0.7</v>
      </c>
      <c r="W33" s="41">
        <f t="shared" si="13"/>
        <v>0.7</v>
      </c>
      <c r="X33" s="41">
        <f t="shared" si="13"/>
        <v>0.7</v>
      </c>
      <c r="Y33" s="41">
        <f t="shared" si="13"/>
        <v>0.7</v>
      </c>
    </row>
    <row r="34" spans="3:25" ht="18" customHeight="1" x14ac:dyDescent="0.25">
      <c r="D34" s="156" t="s">
        <v>230</v>
      </c>
      <c r="E34" s="157" t="s">
        <v>216</v>
      </c>
      <c r="F34" s="24" t="s">
        <v>92</v>
      </c>
      <c r="G34" s="25" t="s">
        <v>32</v>
      </c>
      <c r="H34" s="23">
        <v>-1</v>
      </c>
      <c r="I34" s="26" t="s">
        <v>239</v>
      </c>
      <c r="J34" s="26" t="s">
        <v>34</v>
      </c>
      <c r="K34" s="27">
        <f t="shared" si="0"/>
        <v>0.35000000000000003</v>
      </c>
      <c r="L34" s="26" t="s">
        <v>28</v>
      </c>
      <c r="M34" s="72" t="s">
        <v>28</v>
      </c>
      <c r="N34" s="30">
        <v>0.35</v>
      </c>
      <c r="O34" s="31">
        <v>0.35</v>
      </c>
      <c r="P34" s="31">
        <v>0.35</v>
      </c>
      <c r="Q34" s="31">
        <v>0.35</v>
      </c>
      <c r="R34" s="31">
        <v>0.35</v>
      </c>
      <c r="S34" s="31">
        <v>0.35</v>
      </c>
      <c r="T34" s="31">
        <v>0.35</v>
      </c>
      <c r="U34" s="31">
        <v>0.35</v>
      </c>
      <c r="V34" s="31">
        <v>0.35</v>
      </c>
      <c r="W34" s="31">
        <v>0.35</v>
      </c>
      <c r="X34" s="31">
        <v>0.35</v>
      </c>
      <c r="Y34" s="31">
        <v>0.35</v>
      </c>
    </row>
    <row r="35" spans="3:25" ht="18" customHeight="1" x14ac:dyDescent="0.25">
      <c r="D35" s="162" t="s">
        <v>230</v>
      </c>
      <c r="E35" s="162" t="s">
        <v>216</v>
      </c>
      <c r="F35" s="96" t="s">
        <v>28</v>
      </c>
      <c r="G35" s="97" t="s">
        <v>94</v>
      </c>
      <c r="H35" s="95" t="s">
        <v>28</v>
      </c>
      <c r="I35" s="98" t="s">
        <v>28</v>
      </c>
      <c r="J35" s="98" t="s">
        <v>28</v>
      </c>
      <c r="K35" s="99" t="str">
        <f t="shared" si="0"/>
        <v>n/a</v>
      </c>
      <c r="L35" s="98" t="s">
        <v>28</v>
      </c>
      <c r="M35" s="100" t="s">
        <v>28</v>
      </c>
      <c r="N35" s="101" t="s">
        <v>28</v>
      </c>
      <c r="O35" s="99" t="s">
        <v>28</v>
      </c>
      <c r="P35" s="99" t="s">
        <v>28</v>
      </c>
      <c r="Q35" s="99" t="s">
        <v>28</v>
      </c>
      <c r="R35" s="99" t="s">
        <v>28</v>
      </c>
      <c r="S35" s="99" t="s">
        <v>28</v>
      </c>
      <c r="T35" s="99" t="s">
        <v>28</v>
      </c>
      <c r="U35" s="99" t="s">
        <v>28</v>
      </c>
      <c r="V35" s="99" t="s">
        <v>28</v>
      </c>
      <c r="W35" s="99" t="s">
        <v>28</v>
      </c>
      <c r="X35" s="99" t="s">
        <v>28</v>
      </c>
      <c r="Y35" s="99" t="s">
        <v>28</v>
      </c>
    </row>
    <row r="36" spans="3:25" ht="18" customHeight="1" x14ac:dyDescent="0.25">
      <c r="D36" s="163" t="s">
        <v>230</v>
      </c>
      <c r="E36" s="163" t="s">
        <v>216</v>
      </c>
      <c r="F36" s="103" t="s">
        <v>28</v>
      </c>
      <c r="G36" s="104" t="s">
        <v>95</v>
      </c>
      <c r="H36" s="102" t="s">
        <v>28</v>
      </c>
      <c r="I36" s="105" t="s">
        <v>28</v>
      </c>
      <c r="J36" s="105" t="s">
        <v>28</v>
      </c>
      <c r="K36" s="106" t="str">
        <f t="shared" si="0"/>
        <v>n/a</v>
      </c>
      <c r="L36" s="105" t="s">
        <v>28</v>
      </c>
      <c r="M36" s="107" t="s">
        <v>28</v>
      </c>
      <c r="N36" s="108" t="s">
        <v>28</v>
      </c>
      <c r="O36" s="106" t="s">
        <v>28</v>
      </c>
      <c r="P36" s="106" t="s">
        <v>28</v>
      </c>
      <c r="Q36" s="106" t="s">
        <v>28</v>
      </c>
      <c r="R36" s="106" t="s">
        <v>28</v>
      </c>
      <c r="S36" s="106" t="s">
        <v>28</v>
      </c>
      <c r="T36" s="106" t="s">
        <v>28</v>
      </c>
      <c r="U36" s="106" t="s">
        <v>28</v>
      </c>
      <c r="V36" s="106" t="s">
        <v>28</v>
      </c>
      <c r="W36" s="106" t="s">
        <v>28</v>
      </c>
      <c r="X36" s="106" t="s">
        <v>28</v>
      </c>
      <c r="Y36" s="106" t="s">
        <v>28</v>
      </c>
    </row>
    <row r="37" spans="3:25" ht="18" customHeight="1" x14ac:dyDescent="0.25">
      <c r="C37" s="1"/>
      <c r="D37" s="156" t="s">
        <v>230</v>
      </c>
      <c r="E37" s="157" t="s">
        <v>216</v>
      </c>
      <c r="F37" s="24" t="s">
        <v>96</v>
      </c>
      <c r="G37" s="25" t="s">
        <v>97</v>
      </c>
      <c r="H37" s="23">
        <v>0</v>
      </c>
      <c r="I37" s="26" t="s">
        <v>240</v>
      </c>
      <c r="J37" s="26" t="s">
        <v>34</v>
      </c>
      <c r="K37" s="27">
        <f t="shared" si="0"/>
        <v>1</v>
      </c>
      <c r="L37" s="26" t="s">
        <v>28</v>
      </c>
      <c r="M37" s="72" t="s">
        <v>28</v>
      </c>
      <c r="N37" s="30">
        <v>1</v>
      </c>
      <c r="O37" s="31">
        <v>1</v>
      </c>
      <c r="P37" s="31">
        <v>1</v>
      </c>
      <c r="Q37" s="31">
        <v>1</v>
      </c>
      <c r="R37" s="31">
        <v>1</v>
      </c>
      <c r="S37" s="31">
        <v>1</v>
      </c>
      <c r="T37" s="31">
        <v>1</v>
      </c>
      <c r="U37" s="31">
        <v>1</v>
      </c>
      <c r="V37" s="31">
        <v>1</v>
      </c>
      <c r="W37" s="31">
        <v>1</v>
      </c>
      <c r="X37" s="31">
        <v>1</v>
      </c>
      <c r="Y37" s="31">
        <v>1</v>
      </c>
    </row>
    <row r="38" spans="3:25" ht="18" customHeight="1" x14ac:dyDescent="0.25">
      <c r="C38" s="1"/>
      <c r="D38" s="158" t="s">
        <v>230</v>
      </c>
      <c r="E38" s="159" t="s">
        <v>216</v>
      </c>
      <c r="F38" s="33" t="s">
        <v>96</v>
      </c>
      <c r="G38" s="34" t="s">
        <v>97</v>
      </c>
      <c r="H38" s="32">
        <v>0</v>
      </c>
      <c r="I38" s="35" t="s">
        <v>240</v>
      </c>
      <c r="J38" s="35" t="s">
        <v>35</v>
      </c>
      <c r="K38" s="36">
        <f t="shared" si="0"/>
        <v>1</v>
      </c>
      <c r="L38" s="35" t="s">
        <v>99</v>
      </c>
      <c r="M38" s="37">
        <v>0.17299999999999999</v>
      </c>
      <c r="N38" s="40">
        <f>N37</f>
        <v>1</v>
      </c>
      <c r="O38" s="41">
        <f t="shared" ref="O38:Y38" si="14">O37</f>
        <v>1</v>
      </c>
      <c r="P38" s="41">
        <f t="shared" si="14"/>
        <v>1</v>
      </c>
      <c r="Q38" s="41">
        <f t="shared" si="14"/>
        <v>1</v>
      </c>
      <c r="R38" s="41">
        <f t="shared" si="14"/>
        <v>1</v>
      </c>
      <c r="S38" s="41">
        <f t="shared" si="14"/>
        <v>1</v>
      </c>
      <c r="T38" s="41">
        <f t="shared" si="14"/>
        <v>1</v>
      </c>
      <c r="U38" s="41">
        <f t="shared" si="14"/>
        <v>1</v>
      </c>
      <c r="V38" s="41">
        <f t="shared" si="14"/>
        <v>1</v>
      </c>
      <c r="W38" s="41">
        <f t="shared" si="14"/>
        <v>1</v>
      </c>
      <c r="X38" s="41">
        <f t="shared" si="14"/>
        <v>1</v>
      </c>
      <c r="Y38" s="41">
        <f t="shared" si="14"/>
        <v>1</v>
      </c>
    </row>
    <row r="39" spans="3:25" ht="18" customHeight="1" x14ac:dyDescent="0.25">
      <c r="C39" s="1"/>
      <c r="D39" s="158" t="s">
        <v>230</v>
      </c>
      <c r="E39" s="159" t="s">
        <v>216</v>
      </c>
      <c r="F39" s="33" t="s">
        <v>96</v>
      </c>
      <c r="G39" s="34" t="s">
        <v>97</v>
      </c>
      <c r="H39" s="32">
        <v>0</v>
      </c>
      <c r="I39" s="35" t="s">
        <v>240</v>
      </c>
      <c r="J39" s="35" t="s">
        <v>35</v>
      </c>
      <c r="K39" s="36">
        <f t="shared" si="0"/>
        <v>1</v>
      </c>
      <c r="L39" s="35" t="s">
        <v>100</v>
      </c>
      <c r="M39" s="109">
        <f>ROUNDUP(1098*1.05,0)</f>
        <v>1153</v>
      </c>
      <c r="N39" s="40">
        <f>N37</f>
        <v>1</v>
      </c>
      <c r="O39" s="41">
        <f t="shared" ref="O39:Y39" si="15">O37</f>
        <v>1</v>
      </c>
      <c r="P39" s="41">
        <f t="shared" si="15"/>
        <v>1</v>
      </c>
      <c r="Q39" s="41">
        <f t="shared" si="15"/>
        <v>1</v>
      </c>
      <c r="R39" s="41">
        <f t="shared" si="15"/>
        <v>1</v>
      </c>
      <c r="S39" s="41">
        <f t="shared" si="15"/>
        <v>1</v>
      </c>
      <c r="T39" s="41">
        <f t="shared" si="15"/>
        <v>1</v>
      </c>
      <c r="U39" s="41">
        <f t="shared" si="15"/>
        <v>1</v>
      </c>
      <c r="V39" s="41">
        <f t="shared" si="15"/>
        <v>1</v>
      </c>
      <c r="W39" s="41">
        <f t="shared" si="15"/>
        <v>1</v>
      </c>
      <c r="X39" s="41">
        <f t="shared" si="15"/>
        <v>1</v>
      </c>
      <c r="Y39" s="41">
        <f t="shared" si="15"/>
        <v>1</v>
      </c>
    </row>
    <row r="40" spans="3:25" ht="18" customHeight="1" x14ac:dyDescent="0.25">
      <c r="C40" s="1"/>
      <c r="D40" s="158" t="s">
        <v>230</v>
      </c>
      <c r="E40" s="159" t="s">
        <v>216</v>
      </c>
      <c r="F40" s="33" t="s">
        <v>96</v>
      </c>
      <c r="G40" s="34" t="s">
        <v>97</v>
      </c>
      <c r="H40" s="32">
        <v>0</v>
      </c>
      <c r="I40" s="35" t="s">
        <v>240</v>
      </c>
      <c r="J40" s="35" t="s">
        <v>35</v>
      </c>
      <c r="K40" s="36">
        <f t="shared" si="0"/>
        <v>1</v>
      </c>
      <c r="L40" s="35" t="s">
        <v>241</v>
      </c>
      <c r="M40" s="37">
        <v>0.06</v>
      </c>
      <c r="N40" s="40">
        <f>N37</f>
        <v>1</v>
      </c>
      <c r="O40" s="41">
        <f t="shared" ref="O40:Y40" si="16">O37</f>
        <v>1</v>
      </c>
      <c r="P40" s="41">
        <f t="shared" si="16"/>
        <v>1</v>
      </c>
      <c r="Q40" s="41">
        <f t="shared" si="16"/>
        <v>1</v>
      </c>
      <c r="R40" s="41">
        <f t="shared" si="16"/>
        <v>1</v>
      </c>
      <c r="S40" s="41">
        <f t="shared" si="16"/>
        <v>1</v>
      </c>
      <c r="T40" s="41">
        <f t="shared" si="16"/>
        <v>1</v>
      </c>
      <c r="U40" s="41">
        <f t="shared" si="16"/>
        <v>1</v>
      </c>
      <c r="V40" s="41">
        <f t="shared" si="16"/>
        <v>1</v>
      </c>
      <c r="W40" s="41">
        <f t="shared" si="16"/>
        <v>1</v>
      </c>
      <c r="X40" s="41">
        <f t="shared" si="16"/>
        <v>1</v>
      </c>
      <c r="Y40" s="41">
        <f t="shared" si="16"/>
        <v>1</v>
      </c>
    </row>
    <row r="41" spans="3:25" ht="18" customHeight="1" x14ac:dyDescent="0.25">
      <c r="C41" s="1"/>
      <c r="D41" s="158" t="s">
        <v>230</v>
      </c>
      <c r="E41" s="159" t="s">
        <v>216</v>
      </c>
      <c r="F41" s="33" t="s">
        <v>96</v>
      </c>
      <c r="G41" s="34" t="s">
        <v>97</v>
      </c>
      <c r="H41" s="32">
        <v>0</v>
      </c>
      <c r="I41" s="35" t="s">
        <v>240</v>
      </c>
      <c r="J41" s="35" t="s">
        <v>35</v>
      </c>
      <c r="K41" s="36">
        <f t="shared" si="0"/>
        <v>1</v>
      </c>
      <c r="L41" s="35" t="s">
        <v>102</v>
      </c>
      <c r="M41" s="37">
        <v>0.4</v>
      </c>
      <c r="N41" s="40">
        <f>N37</f>
        <v>1</v>
      </c>
      <c r="O41" s="41">
        <f t="shared" ref="O41:Y41" si="17">O37</f>
        <v>1</v>
      </c>
      <c r="P41" s="41">
        <f t="shared" si="17"/>
        <v>1</v>
      </c>
      <c r="Q41" s="41">
        <f t="shared" si="17"/>
        <v>1</v>
      </c>
      <c r="R41" s="41">
        <f t="shared" si="17"/>
        <v>1</v>
      </c>
      <c r="S41" s="41">
        <f t="shared" si="17"/>
        <v>1</v>
      </c>
      <c r="T41" s="41">
        <f t="shared" si="17"/>
        <v>1</v>
      </c>
      <c r="U41" s="41">
        <f t="shared" si="17"/>
        <v>1</v>
      </c>
      <c r="V41" s="41">
        <f t="shared" si="17"/>
        <v>1</v>
      </c>
      <c r="W41" s="41">
        <f t="shared" si="17"/>
        <v>1</v>
      </c>
      <c r="X41" s="41">
        <f t="shared" si="17"/>
        <v>1</v>
      </c>
      <c r="Y41" s="41">
        <f t="shared" si="17"/>
        <v>1</v>
      </c>
    </row>
    <row r="42" spans="3:25" ht="18" customHeight="1" x14ac:dyDescent="0.25">
      <c r="C42" s="1"/>
      <c r="D42" s="156" t="s">
        <v>230</v>
      </c>
      <c r="E42" s="157" t="s">
        <v>216</v>
      </c>
      <c r="F42" s="24" t="s">
        <v>105</v>
      </c>
      <c r="G42" s="25" t="s">
        <v>97</v>
      </c>
      <c r="H42" s="23">
        <v>0</v>
      </c>
      <c r="I42" s="26" t="s">
        <v>106</v>
      </c>
      <c r="J42" s="26" t="s">
        <v>34</v>
      </c>
      <c r="K42" s="27">
        <f t="shared" si="0"/>
        <v>1</v>
      </c>
      <c r="L42" s="26" t="s">
        <v>28</v>
      </c>
      <c r="M42" s="72" t="s">
        <v>28</v>
      </c>
      <c r="N42" s="30">
        <v>1</v>
      </c>
      <c r="O42" s="31">
        <v>1</v>
      </c>
      <c r="P42" s="31">
        <v>1</v>
      </c>
      <c r="Q42" s="31">
        <v>1</v>
      </c>
      <c r="R42" s="31">
        <v>1</v>
      </c>
      <c r="S42" s="31">
        <v>1</v>
      </c>
      <c r="T42" s="31">
        <v>1</v>
      </c>
      <c r="U42" s="31">
        <v>1</v>
      </c>
      <c r="V42" s="31">
        <v>1</v>
      </c>
      <c r="W42" s="31">
        <v>1</v>
      </c>
      <c r="X42" s="31">
        <v>1</v>
      </c>
      <c r="Y42" s="31">
        <v>1</v>
      </c>
    </row>
    <row r="43" spans="3:25" ht="18" customHeight="1" x14ac:dyDescent="0.25">
      <c r="C43" s="1"/>
      <c r="D43" s="163" t="s">
        <v>230</v>
      </c>
      <c r="E43" s="163" t="s">
        <v>216</v>
      </c>
      <c r="F43" s="103" t="s">
        <v>28</v>
      </c>
      <c r="G43" s="104" t="s">
        <v>104</v>
      </c>
      <c r="H43" s="102" t="s">
        <v>28</v>
      </c>
      <c r="I43" s="105" t="s">
        <v>28</v>
      </c>
      <c r="J43" s="105" t="s">
        <v>28</v>
      </c>
      <c r="K43" s="106" t="str">
        <f t="shared" si="0"/>
        <v>n/a</v>
      </c>
      <c r="L43" s="105" t="s">
        <v>28</v>
      </c>
      <c r="M43" s="107" t="s">
        <v>28</v>
      </c>
      <c r="N43" s="108" t="s">
        <v>28</v>
      </c>
      <c r="O43" s="106" t="s">
        <v>28</v>
      </c>
      <c r="P43" s="106" t="s">
        <v>28</v>
      </c>
      <c r="Q43" s="106" t="s">
        <v>28</v>
      </c>
      <c r="R43" s="106" t="s">
        <v>28</v>
      </c>
      <c r="S43" s="106" t="s">
        <v>28</v>
      </c>
      <c r="T43" s="106" t="s">
        <v>28</v>
      </c>
      <c r="U43" s="106" t="s">
        <v>28</v>
      </c>
      <c r="V43" s="106" t="s">
        <v>28</v>
      </c>
      <c r="W43" s="106" t="s">
        <v>28</v>
      </c>
      <c r="X43" s="106" t="s">
        <v>28</v>
      </c>
      <c r="Y43" s="106" t="s">
        <v>28</v>
      </c>
    </row>
    <row r="44" spans="3:25" ht="18" customHeight="1" x14ac:dyDescent="0.25">
      <c r="C44" s="1"/>
      <c r="D44" s="156" t="s">
        <v>230</v>
      </c>
      <c r="E44" s="157" t="s">
        <v>216</v>
      </c>
      <c r="F44" s="24" t="s">
        <v>109</v>
      </c>
      <c r="G44" s="25" t="s">
        <v>97</v>
      </c>
      <c r="H44" s="23">
        <v>1</v>
      </c>
      <c r="I44" s="26" t="s">
        <v>242</v>
      </c>
      <c r="J44" s="26" t="s">
        <v>34</v>
      </c>
      <c r="K44" s="27">
        <f t="shared" si="0"/>
        <v>2.8200000000000003</v>
      </c>
      <c r="L44" s="26" t="s">
        <v>28</v>
      </c>
      <c r="M44" s="72" t="s">
        <v>28</v>
      </c>
      <c r="N44" s="47">
        <f>LT_REFNR!N95+LT_REFNR!N83+25%</f>
        <v>2.4500000000000002</v>
      </c>
      <c r="O44" s="48">
        <f>LT_REFNR!O95+LT_REFNR!O83+25%</f>
        <v>2.4500000000000002</v>
      </c>
      <c r="P44" s="48">
        <f>LT_REFNR!P95+LT_REFNR!P83+25%</f>
        <v>2.6150000000000002</v>
      </c>
      <c r="Q44" s="48">
        <f>LT_REFNR!Q95+LT_REFNR!Q83+25%</f>
        <v>2.9150000000000005</v>
      </c>
      <c r="R44" s="48">
        <f>LT_REFNR!R95+LT_REFNR!R83+25%</f>
        <v>2.9650000000000003</v>
      </c>
      <c r="S44" s="48">
        <f>LT_REFNR!S95+LT_REFNR!S83+25%</f>
        <v>3.0150000000000006</v>
      </c>
      <c r="T44" s="48">
        <f>LT_REFNR!T95+LT_REFNR!T83+25%</f>
        <v>3.0650000000000004</v>
      </c>
      <c r="U44" s="48">
        <f>LT_REFNR!U95+LT_REFNR!U83+25%</f>
        <v>3.1150000000000007</v>
      </c>
      <c r="V44" s="48">
        <f>LT_REFNR!V95+LT_REFNR!V83+25%</f>
        <v>3.1650000000000005</v>
      </c>
      <c r="W44" s="48">
        <f>LT_REFNR!W95+LT_REFNR!W83+25%</f>
        <v>2.92</v>
      </c>
      <c r="X44" s="48">
        <f>LT_REFNR!X95+LT_REFNR!X83+25%</f>
        <v>2.7150000000000007</v>
      </c>
      <c r="Y44" s="48">
        <f>LT_REFNR!Y95+LT_REFNR!Y83+25%</f>
        <v>2.4500000000000002</v>
      </c>
    </row>
    <row r="45" spans="3:25" ht="18" customHeight="1" x14ac:dyDescent="0.25">
      <c r="C45" s="1"/>
      <c r="D45" s="158" t="s">
        <v>230</v>
      </c>
      <c r="E45" s="159" t="s">
        <v>216</v>
      </c>
      <c r="F45" s="33" t="s">
        <v>109</v>
      </c>
      <c r="G45" s="34" t="s">
        <v>97</v>
      </c>
      <c r="H45" s="32">
        <v>1</v>
      </c>
      <c r="I45" s="35" t="s">
        <v>242</v>
      </c>
      <c r="J45" s="35" t="s">
        <v>35</v>
      </c>
      <c r="K45" s="36">
        <f t="shared" si="0"/>
        <v>1.8791666666666664</v>
      </c>
      <c r="L45" s="35" t="s">
        <v>102</v>
      </c>
      <c r="M45" s="37">
        <v>0.4</v>
      </c>
      <c r="N45" s="40">
        <f>ROUND(N44*2/3,2)</f>
        <v>1.63</v>
      </c>
      <c r="O45" s="41">
        <f t="shared" ref="O45:Y45" si="18">ROUND(O44*2/3,2)</f>
        <v>1.63</v>
      </c>
      <c r="P45" s="41">
        <f t="shared" si="18"/>
        <v>1.74</v>
      </c>
      <c r="Q45" s="41">
        <f t="shared" si="18"/>
        <v>1.94</v>
      </c>
      <c r="R45" s="41">
        <f t="shared" si="18"/>
        <v>1.98</v>
      </c>
      <c r="S45" s="41">
        <f t="shared" si="18"/>
        <v>2.0099999999999998</v>
      </c>
      <c r="T45" s="41">
        <f t="shared" si="18"/>
        <v>2.04</v>
      </c>
      <c r="U45" s="41">
        <f t="shared" si="18"/>
        <v>2.08</v>
      </c>
      <c r="V45" s="41">
        <f t="shared" si="18"/>
        <v>2.11</v>
      </c>
      <c r="W45" s="41">
        <f t="shared" si="18"/>
        <v>1.95</v>
      </c>
      <c r="X45" s="41">
        <f t="shared" si="18"/>
        <v>1.81</v>
      </c>
      <c r="Y45" s="41">
        <f t="shared" si="18"/>
        <v>1.63</v>
      </c>
    </row>
    <row r="46" spans="3:25" ht="18" customHeight="1" x14ac:dyDescent="0.25">
      <c r="C46" s="1"/>
      <c r="D46" s="156" t="s">
        <v>230</v>
      </c>
      <c r="E46" s="157" t="s">
        <v>216</v>
      </c>
      <c r="F46" s="24" t="s">
        <v>80</v>
      </c>
      <c r="G46" s="25" t="s">
        <v>97</v>
      </c>
      <c r="H46" s="23">
        <v>5</v>
      </c>
      <c r="I46" s="26" t="s">
        <v>243</v>
      </c>
      <c r="J46" s="26" t="s">
        <v>34</v>
      </c>
      <c r="K46" s="27">
        <f t="shared" si="0"/>
        <v>0.84999999999999976</v>
      </c>
      <c r="L46" s="26" t="s">
        <v>28</v>
      </c>
      <c r="M46" s="72" t="s">
        <v>28</v>
      </c>
      <c r="N46" s="47">
        <f t="shared" ref="N46:Y46" si="19">1-N25</f>
        <v>0.85</v>
      </c>
      <c r="O46" s="48">
        <f t="shared" si="19"/>
        <v>0.85</v>
      </c>
      <c r="P46" s="48">
        <f t="shared" si="19"/>
        <v>0.85</v>
      </c>
      <c r="Q46" s="48">
        <f t="shared" si="19"/>
        <v>0.85</v>
      </c>
      <c r="R46" s="48">
        <f t="shared" si="19"/>
        <v>0.85</v>
      </c>
      <c r="S46" s="48">
        <f t="shared" si="19"/>
        <v>0.85</v>
      </c>
      <c r="T46" s="48">
        <f t="shared" si="19"/>
        <v>0.85</v>
      </c>
      <c r="U46" s="48">
        <f t="shared" si="19"/>
        <v>0.85</v>
      </c>
      <c r="V46" s="48">
        <f t="shared" si="19"/>
        <v>0.85</v>
      </c>
      <c r="W46" s="48">
        <f t="shared" si="19"/>
        <v>0.85</v>
      </c>
      <c r="X46" s="48">
        <f t="shared" si="19"/>
        <v>0.85</v>
      </c>
      <c r="Y46" s="48">
        <f t="shared" si="19"/>
        <v>0.85</v>
      </c>
    </row>
    <row r="47" spans="3:25" ht="18" customHeight="1" x14ac:dyDescent="0.25">
      <c r="C47" s="1"/>
      <c r="D47" s="158" t="s">
        <v>230</v>
      </c>
      <c r="E47" s="159" t="s">
        <v>216</v>
      </c>
      <c r="F47" s="33" t="s">
        <v>80</v>
      </c>
      <c r="G47" s="34" t="s">
        <v>97</v>
      </c>
      <c r="H47" s="32">
        <v>5</v>
      </c>
      <c r="I47" s="35" t="s">
        <v>243</v>
      </c>
      <c r="J47" s="35" t="s">
        <v>35</v>
      </c>
      <c r="K47" s="36">
        <f t="shared" si="0"/>
        <v>0.84999999999999976</v>
      </c>
      <c r="L47" s="35" t="s">
        <v>82</v>
      </c>
      <c r="M47" s="37">
        <v>340</v>
      </c>
      <c r="N47" s="40">
        <f>N46</f>
        <v>0.85</v>
      </c>
      <c r="O47" s="41">
        <f t="shared" ref="O47:Y47" si="20">O46</f>
        <v>0.85</v>
      </c>
      <c r="P47" s="41">
        <f t="shared" si="20"/>
        <v>0.85</v>
      </c>
      <c r="Q47" s="41">
        <f t="shared" si="20"/>
        <v>0.85</v>
      </c>
      <c r="R47" s="41">
        <f t="shared" si="20"/>
        <v>0.85</v>
      </c>
      <c r="S47" s="41">
        <f t="shared" si="20"/>
        <v>0.85</v>
      </c>
      <c r="T47" s="41">
        <f t="shared" si="20"/>
        <v>0.85</v>
      </c>
      <c r="U47" s="41">
        <f t="shared" si="20"/>
        <v>0.85</v>
      </c>
      <c r="V47" s="41">
        <f t="shared" si="20"/>
        <v>0.85</v>
      </c>
      <c r="W47" s="41">
        <f t="shared" si="20"/>
        <v>0.85</v>
      </c>
      <c r="X47" s="41">
        <f t="shared" si="20"/>
        <v>0.85</v>
      </c>
      <c r="Y47" s="41">
        <f t="shared" si="20"/>
        <v>0.85</v>
      </c>
    </row>
    <row r="48" spans="3:25" ht="18" customHeight="1" x14ac:dyDescent="0.25">
      <c r="C48" s="1"/>
      <c r="D48" s="156" t="s">
        <v>230</v>
      </c>
      <c r="E48" s="157" t="s">
        <v>216</v>
      </c>
      <c r="F48" s="24" t="s">
        <v>111</v>
      </c>
      <c r="G48" s="25" t="s">
        <v>97</v>
      </c>
      <c r="H48" s="23">
        <v>10</v>
      </c>
      <c r="I48" s="26" t="s">
        <v>231</v>
      </c>
      <c r="J48" s="26" t="s">
        <v>34</v>
      </c>
      <c r="K48" s="27">
        <f t="shared" si="0"/>
        <v>1</v>
      </c>
      <c r="L48" s="26" t="s">
        <v>28</v>
      </c>
      <c r="M48" s="72" t="s">
        <v>28</v>
      </c>
      <c r="N48" s="30">
        <v>1</v>
      </c>
      <c r="O48" s="31">
        <v>1</v>
      </c>
      <c r="P48" s="31">
        <v>1</v>
      </c>
      <c r="Q48" s="31">
        <v>1</v>
      </c>
      <c r="R48" s="31">
        <v>1</v>
      </c>
      <c r="S48" s="31">
        <v>1</v>
      </c>
      <c r="T48" s="31">
        <v>1</v>
      </c>
      <c r="U48" s="31">
        <v>1</v>
      </c>
      <c r="V48" s="31">
        <v>1</v>
      </c>
      <c r="W48" s="31">
        <v>1</v>
      </c>
      <c r="X48" s="31">
        <v>1</v>
      </c>
      <c r="Y48" s="31">
        <v>1</v>
      </c>
    </row>
    <row r="49" spans="3:27" ht="18" customHeight="1" x14ac:dyDescent="0.25">
      <c r="C49" s="1"/>
      <c r="D49" s="158" t="s">
        <v>230</v>
      </c>
      <c r="E49" s="159" t="s">
        <v>216</v>
      </c>
      <c r="F49" s="33" t="s">
        <v>111</v>
      </c>
      <c r="G49" s="34" t="s">
        <v>97</v>
      </c>
      <c r="H49" s="32">
        <v>10</v>
      </c>
      <c r="I49" s="35" t="s">
        <v>231</v>
      </c>
      <c r="J49" s="35" t="s">
        <v>35</v>
      </c>
      <c r="K49" s="36">
        <f t="shared" si="0"/>
        <v>4.9999999999999992E-3</v>
      </c>
      <c r="L49" s="35" t="s">
        <v>36</v>
      </c>
      <c r="M49" s="37">
        <f>10*(5*6)/10^3</f>
        <v>0.3</v>
      </c>
      <c r="N49" s="160">
        <v>5.0000000000000001E-3</v>
      </c>
      <c r="O49" s="161">
        <v>5.0000000000000001E-3</v>
      </c>
      <c r="P49" s="161">
        <v>5.0000000000000001E-3</v>
      </c>
      <c r="Q49" s="161">
        <v>5.0000000000000001E-3</v>
      </c>
      <c r="R49" s="161">
        <v>5.0000000000000001E-3</v>
      </c>
      <c r="S49" s="161">
        <v>5.0000000000000001E-3</v>
      </c>
      <c r="T49" s="161">
        <v>5.0000000000000001E-3</v>
      </c>
      <c r="U49" s="161">
        <v>5.0000000000000001E-3</v>
      </c>
      <c r="V49" s="161">
        <v>5.0000000000000001E-3</v>
      </c>
      <c r="W49" s="161">
        <v>5.0000000000000001E-3</v>
      </c>
      <c r="X49" s="161">
        <v>5.0000000000000001E-3</v>
      </c>
      <c r="Y49" s="161">
        <v>5.0000000000000001E-3</v>
      </c>
    </row>
    <row r="50" spans="3:27" ht="18" customHeight="1" x14ac:dyDescent="0.25">
      <c r="C50" s="1"/>
      <c r="D50" s="158" t="s">
        <v>230</v>
      </c>
      <c r="E50" s="159" t="s">
        <v>216</v>
      </c>
      <c r="F50" s="33" t="s">
        <v>111</v>
      </c>
      <c r="G50" s="34" t="s">
        <v>97</v>
      </c>
      <c r="H50" s="32">
        <v>10</v>
      </c>
      <c r="I50" s="35" t="s">
        <v>231</v>
      </c>
      <c r="J50" s="35" t="s">
        <v>35</v>
      </c>
      <c r="K50" s="36">
        <f t="shared" si="0"/>
        <v>0.70000000000000007</v>
      </c>
      <c r="L50" s="35" t="s">
        <v>37</v>
      </c>
      <c r="M50" s="37">
        <v>4.5</v>
      </c>
      <c r="N50" s="40">
        <f>$N$22/$N$20*N48</f>
        <v>0.4</v>
      </c>
      <c r="O50" s="41">
        <f>$O$22/$O$20*O48</f>
        <v>0.5</v>
      </c>
      <c r="P50" s="41">
        <f>$P$22/$P$20*P48</f>
        <v>0.6</v>
      </c>
      <c r="Q50" s="41">
        <f>$Q$22/$Q$20*Q48</f>
        <v>0.7</v>
      </c>
      <c r="R50" s="41">
        <f>$R$22/$R$20*R48</f>
        <v>0.8</v>
      </c>
      <c r="S50" s="41">
        <f>$S$22/$S$20*S48</f>
        <v>0.9</v>
      </c>
      <c r="T50" s="41">
        <f>$T$22/$T$20*T48</f>
        <v>0.9</v>
      </c>
      <c r="U50" s="41">
        <f>$U$22/$U$20*U48</f>
        <v>0.9</v>
      </c>
      <c r="V50" s="41">
        <f>$V$22/$V$20*V48</f>
        <v>0.9</v>
      </c>
      <c r="W50" s="41">
        <f>$W$22/$W$20*W48</f>
        <v>0.7</v>
      </c>
      <c r="X50" s="41">
        <f>$X$22/$X$20*X48</f>
        <v>0.6</v>
      </c>
      <c r="Y50" s="41">
        <f>$Y$22/$Y$20*Y48</f>
        <v>0.5</v>
      </c>
    </row>
    <row r="51" spans="3:27" ht="18" customHeight="1" x14ac:dyDescent="0.25">
      <c r="C51" s="1"/>
      <c r="D51" s="158" t="s">
        <v>230</v>
      </c>
      <c r="E51" s="159" t="s">
        <v>216</v>
      </c>
      <c r="F51" s="33" t="s">
        <v>111</v>
      </c>
      <c r="G51" s="34" t="s">
        <v>97</v>
      </c>
      <c r="H51" s="32">
        <v>10</v>
      </c>
      <c r="I51" s="35" t="s">
        <v>231</v>
      </c>
      <c r="J51" s="35" t="s">
        <v>35</v>
      </c>
      <c r="K51" s="36">
        <f t="shared" si="0"/>
        <v>0.29499999999999987</v>
      </c>
      <c r="L51" s="35" t="s">
        <v>38</v>
      </c>
      <c r="M51" s="37">
        <v>4.5</v>
      </c>
      <c r="N51" s="40">
        <f>N48-SUM(N49:N50)</f>
        <v>0.59499999999999997</v>
      </c>
      <c r="O51" s="41">
        <f t="shared" ref="O51" si="21">O48-SUM(O49:O50)</f>
        <v>0.495</v>
      </c>
      <c r="P51" s="41">
        <f t="shared" ref="P51:Y51" si="22">P48-SUM(P49:P50)</f>
        <v>0.39500000000000002</v>
      </c>
      <c r="Q51" s="41">
        <f t="shared" si="22"/>
        <v>0.29500000000000004</v>
      </c>
      <c r="R51" s="41">
        <f t="shared" si="22"/>
        <v>0.19499999999999995</v>
      </c>
      <c r="S51" s="41">
        <f t="shared" si="22"/>
        <v>9.4999999999999973E-2</v>
      </c>
      <c r="T51" s="41">
        <f t="shared" si="22"/>
        <v>9.4999999999999973E-2</v>
      </c>
      <c r="U51" s="41">
        <f t="shared" si="22"/>
        <v>9.4999999999999973E-2</v>
      </c>
      <c r="V51" s="41">
        <f t="shared" si="22"/>
        <v>9.4999999999999973E-2</v>
      </c>
      <c r="W51" s="41">
        <f t="shared" si="22"/>
        <v>0.29500000000000004</v>
      </c>
      <c r="X51" s="41">
        <f t="shared" si="22"/>
        <v>0.39500000000000002</v>
      </c>
      <c r="Y51" s="41">
        <f t="shared" si="22"/>
        <v>0.495</v>
      </c>
    </row>
    <row r="52" spans="3:27" ht="18" customHeight="1" x14ac:dyDescent="0.25">
      <c r="C52" s="1"/>
      <c r="D52" s="156" t="s">
        <v>230</v>
      </c>
      <c r="E52" s="157" t="s">
        <v>216</v>
      </c>
      <c r="F52" s="24" t="s">
        <v>113</v>
      </c>
      <c r="G52" s="25" t="s">
        <v>97</v>
      </c>
      <c r="H52" s="23">
        <v>25</v>
      </c>
      <c r="I52" s="26" t="s">
        <v>244</v>
      </c>
      <c r="J52" s="26" t="s">
        <v>34</v>
      </c>
      <c r="K52" s="27">
        <f t="shared" si="0"/>
        <v>0.40833333333333327</v>
      </c>
      <c r="L52" s="26" t="s">
        <v>28</v>
      </c>
      <c r="M52" s="72" t="s">
        <v>28</v>
      </c>
      <c r="N52" s="47">
        <v>0.35</v>
      </c>
      <c r="O52" s="48">
        <v>0.35</v>
      </c>
      <c r="P52" s="48">
        <v>0.35</v>
      </c>
      <c r="Q52" s="48">
        <v>0.35</v>
      </c>
      <c r="R52" s="48">
        <f>LT_REFNR!R101+15%</f>
        <v>0.44999999999999996</v>
      </c>
      <c r="S52" s="48">
        <f>LT_REFNR!S101+15%</f>
        <v>0.44999999999999996</v>
      </c>
      <c r="T52" s="48">
        <f>LT_REFNR!T101+15%</f>
        <v>0.5</v>
      </c>
      <c r="U52" s="48">
        <f>LT_REFNR!U101+15%</f>
        <v>0.5</v>
      </c>
      <c r="V52" s="48">
        <f>LT_REFNR!V101+15%</f>
        <v>0.5</v>
      </c>
      <c r="W52" s="48">
        <f>LT_REFNR!W101+15%</f>
        <v>0.4</v>
      </c>
      <c r="X52" s="48">
        <f>LT_REFNR!X101+15%</f>
        <v>0.35</v>
      </c>
      <c r="Y52" s="48">
        <f>LT_REFNR!Y101+15%</f>
        <v>0.35</v>
      </c>
    </row>
    <row r="53" spans="3:27" ht="18" customHeight="1" x14ac:dyDescent="0.25">
      <c r="C53" s="1"/>
      <c r="D53" s="158" t="s">
        <v>230</v>
      </c>
      <c r="E53" s="159" t="s">
        <v>216</v>
      </c>
      <c r="F53" s="33" t="s">
        <v>113</v>
      </c>
      <c r="G53" s="34" t="s">
        <v>97</v>
      </c>
      <c r="H53" s="32">
        <v>25</v>
      </c>
      <c r="I53" s="35" t="s">
        <v>244</v>
      </c>
      <c r="J53" s="35" t="s">
        <v>35</v>
      </c>
      <c r="K53" s="36">
        <f t="shared" si="0"/>
        <v>0.40833333333333327</v>
      </c>
      <c r="L53" s="35" t="s">
        <v>99</v>
      </c>
      <c r="M53" s="37">
        <v>0.17299999999999999</v>
      </c>
      <c r="N53" s="40">
        <f>N52</f>
        <v>0.35</v>
      </c>
      <c r="O53" s="41">
        <f t="shared" ref="O53:Y53" si="23">O52</f>
        <v>0.35</v>
      </c>
      <c r="P53" s="41">
        <f t="shared" si="23"/>
        <v>0.35</v>
      </c>
      <c r="Q53" s="41">
        <f t="shared" si="23"/>
        <v>0.35</v>
      </c>
      <c r="R53" s="41">
        <f t="shared" si="23"/>
        <v>0.44999999999999996</v>
      </c>
      <c r="S53" s="41">
        <f t="shared" si="23"/>
        <v>0.44999999999999996</v>
      </c>
      <c r="T53" s="41">
        <f t="shared" si="23"/>
        <v>0.5</v>
      </c>
      <c r="U53" s="41">
        <f t="shared" si="23"/>
        <v>0.5</v>
      </c>
      <c r="V53" s="41">
        <f t="shared" si="23"/>
        <v>0.5</v>
      </c>
      <c r="W53" s="41">
        <f t="shared" si="23"/>
        <v>0.4</v>
      </c>
      <c r="X53" s="41">
        <f t="shared" si="23"/>
        <v>0.35</v>
      </c>
      <c r="Y53" s="41">
        <f t="shared" si="23"/>
        <v>0.35</v>
      </c>
    </row>
    <row r="54" spans="3:27" ht="18" customHeight="1" x14ac:dyDescent="0.25">
      <c r="C54" s="1"/>
      <c r="D54" s="158" t="s">
        <v>230</v>
      </c>
      <c r="E54" s="159" t="s">
        <v>216</v>
      </c>
      <c r="F54" s="33" t="s">
        <v>113</v>
      </c>
      <c r="G54" s="34" t="s">
        <v>97</v>
      </c>
      <c r="H54" s="32">
        <v>25</v>
      </c>
      <c r="I54" s="35" t="s">
        <v>244</v>
      </c>
      <c r="J54" s="35" t="s">
        <v>35</v>
      </c>
      <c r="K54" s="36">
        <f t="shared" si="0"/>
        <v>0.40833333333333327</v>
      </c>
      <c r="L54" s="35" t="s">
        <v>100</v>
      </c>
      <c r="M54" s="112">
        <f>ROUNDUP((1230-M39)/K54,0)</f>
        <v>189</v>
      </c>
      <c r="N54" s="40">
        <f>N52</f>
        <v>0.35</v>
      </c>
      <c r="O54" s="41">
        <f t="shared" ref="O54:Y54" si="24">O52</f>
        <v>0.35</v>
      </c>
      <c r="P54" s="41">
        <f t="shared" si="24"/>
        <v>0.35</v>
      </c>
      <c r="Q54" s="41">
        <f t="shared" si="24"/>
        <v>0.35</v>
      </c>
      <c r="R54" s="41">
        <f t="shared" si="24"/>
        <v>0.44999999999999996</v>
      </c>
      <c r="S54" s="41">
        <f t="shared" si="24"/>
        <v>0.44999999999999996</v>
      </c>
      <c r="T54" s="41">
        <f t="shared" si="24"/>
        <v>0.5</v>
      </c>
      <c r="U54" s="41">
        <f t="shared" si="24"/>
        <v>0.5</v>
      </c>
      <c r="V54" s="41">
        <f t="shared" si="24"/>
        <v>0.5</v>
      </c>
      <c r="W54" s="41">
        <f t="shared" si="24"/>
        <v>0.4</v>
      </c>
      <c r="X54" s="41">
        <f t="shared" si="24"/>
        <v>0.35</v>
      </c>
      <c r="Y54" s="41">
        <f t="shared" si="24"/>
        <v>0.35</v>
      </c>
    </row>
    <row r="55" spans="3:27" ht="18" customHeight="1" x14ac:dyDescent="0.25">
      <c r="C55" s="1"/>
      <c r="D55" s="158" t="s">
        <v>230</v>
      </c>
      <c r="E55" s="159" t="s">
        <v>216</v>
      </c>
      <c r="F55" s="33" t="s">
        <v>113</v>
      </c>
      <c r="G55" s="34" t="s">
        <v>97</v>
      </c>
      <c r="H55" s="32">
        <v>25</v>
      </c>
      <c r="I55" s="35" t="s">
        <v>244</v>
      </c>
      <c r="J55" s="35" t="s">
        <v>35</v>
      </c>
      <c r="K55" s="36">
        <f t="shared" si="0"/>
        <v>0.40833333333333327</v>
      </c>
      <c r="L55" s="35" t="s">
        <v>101</v>
      </c>
      <c r="M55" s="37">
        <v>0.04</v>
      </c>
      <c r="N55" s="40">
        <f>N52</f>
        <v>0.35</v>
      </c>
      <c r="O55" s="41">
        <f t="shared" ref="O55:Y55" si="25">O52</f>
        <v>0.35</v>
      </c>
      <c r="P55" s="41">
        <f t="shared" si="25"/>
        <v>0.35</v>
      </c>
      <c r="Q55" s="41">
        <f t="shared" si="25"/>
        <v>0.35</v>
      </c>
      <c r="R55" s="41">
        <f t="shared" si="25"/>
        <v>0.44999999999999996</v>
      </c>
      <c r="S55" s="41">
        <f t="shared" si="25"/>
        <v>0.44999999999999996</v>
      </c>
      <c r="T55" s="41">
        <f t="shared" si="25"/>
        <v>0.5</v>
      </c>
      <c r="U55" s="41">
        <f t="shared" si="25"/>
        <v>0.5</v>
      </c>
      <c r="V55" s="41">
        <f t="shared" si="25"/>
        <v>0.5</v>
      </c>
      <c r="W55" s="41">
        <f t="shared" si="25"/>
        <v>0.4</v>
      </c>
      <c r="X55" s="41">
        <f t="shared" si="25"/>
        <v>0.35</v>
      </c>
      <c r="Y55" s="41">
        <f t="shared" si="25"/>
        <v>0.35</v>
      </c>
      <c r="AA55" s="110"/>
    </row>
    <row r="56" spans="3:27" ht="18" customHeight="1" x14ac:dyDescent="0.25">
      <c r="C56" s="1"/>
      <c r="D56" s="156" t="s">
        <v>230</v>
      </c>
      <c r="E56" s="157" t="s">
        <v>216</v>
      </c>
      <c r="F56" s="24" t="s">
        <v>115</v>
      </c>
      <c r="G56" s="25" t="s">
        <v>97</v>
      </c>
      <c r="H56" s="23">
        <v>25</v>
      </c>
      <c r="I56" s="26" t="s">
        <v>116</v>
      </c>
      <c r="J56" s="26" t="s">
        <v>34</v>
      </c>
      <c r="K56" s="27">
        <f t="shared" si="0"/>
        <v>1.1666666666666667</v>
      </c>
      <c r="L56" s="26" t="s">
        <v>28</v>
      </c>
      <c r="M56" s="72" t="s">
        <v>28</v>
      </c>
      <c r="N56" s="47">
        <f>ROUND(N52*N44,2)</f>
        <v>0.86</v>
      </c>
      <c r="O56" s="48">
        <f t="shared" ref="O56:Y56" si="26">ROUND(O52*O44,2)</f>
        <v>0.86</v>
      </c>
      <c r="P56" s="48">
        <f t="shared" si="26"/>
        <v>0.92</v>
      </c>
      <c r="Q56" s="48">
        <f t="shared" si="26"/>
        <v>1.02</v>
      </c>
      <c r="R56" s="48">
        <f t="shared" si="26"/>
        <v>1.33</v>
      </c>
      <c r="S56" s="48">
        <f t="shared" si="26"/>
        <v>1.36</v>
      </c>
      <c r="T56" s="48">
        <f t="shared" si="26"/>
        <v>1.53</v>
      </c>
      <c r="U56" s="48">
        <f t="shared" si="26"/>
        <v>1.56</v>
      </c>
      <c r="V56" s="48">
        <f t="shared" si="26"/>
        <v>1.58</v>
      </c>
      <c r="W56" s="48">
        <f t="shared" si="26"/>
        <v>1.17</v>
      </c>
      <c r="X56" s="48">
        <f t="shared" si="26"/>
        <v>0.95</v>
      </c>
      <c r="Y56" s="48">
        <f t="shared" si="26"/>
        <v>0.86</v>
      </c>
    </row>
    <row r="57" spans="3:27" ht="18" customHeight="1" x14ac:dyDescent="0.25">
      <c r="C57" s="1"/>
      <c r="D57" s="158" t="s">
        <v>230</v>
      </c>
      <c r="E57" s="159" t="s">
        <v>216</v>
      </c>
      <c r="F57" s="33" t="s">
        <v>115</v>
      </c>
      <c r="G57" s="34" t="s">
        <v>97</v>
      </c>
      <c r="H57" s="32">
        <v>25</v>
      </c>
      <c r="I57" s="35" t="s">
        <v>116</v>
      </c>
      <c r="J57" s="35" t="s">
        <v>35</v>
      </c>
      <c r="K57" s="36">
        <f t="shared" si="0"/>
        <v>0.77666666666666673</v>
      </c>
      <c r="L57" s="35" t="s">
        <v>102</v>
      </c>
      <c r="M57" s="37">
        <v>0.4</v>
      </c>
      <c r="N57" s="40">
        <f>ROUND(N56*2/3,2)</f>
        <v>0.56999999999999995</v>
      </c>
      <c r="O57" s="41">
        <f t="shared" ref="O57:Y57" si="27">ROUND(O56*2/3,2)</f>
        <v>0.56999999999999995</v>
      </c>
      <c r="P57" s="41">
        <f t="shared" si="27"/>
        <v>0.61</v>
      </c>
      <c r="Q57" s="41">
        <f t="shared" si="27"/>
        <v>0.68</v>
      </c>
      <c r="R57" s="41">
        <f t="shared" si="27"/>
        <v>0.89</v>
      </c>
      <c r="S57" s="41">
        <f t="shared" si="27"/>
        <v>0.91</v>
      </c>
      <c r="T57" s="41">
        <f t="shared" si="27"/>
        <v>1.02</v>
      </c>
      <c r="U57" s="41">
        <f t="shared" si="27"/>
        <v>1.04</v>
      </c>
      <c r="V57" s="41">
        <f t="shared" si="27"/>
        <v>1.05</v>
      </c>
      <c r="W57" s="41">
        <f t="shared" si="27"/>
        <v>0.78</v>
      </c>
      <c r="X57" s="41">
        <f t="shared" si="27"/>
        <v>0.63</v>
      </c>
      <c r="Y57" s="41">
        <f t="shared" si="27"/>
        <v>0.56999999999999995</v>
      </c>
    </row>
    <row r="58" spans="3:27" ht="18" customHeight="1" x14ac:dyDescent="0.25">
      <c r="C58" s="1"/>
      <c r="D58" s="164" t="s">
        <v>230</v>
      </c>
      <c r="E58" s="164" t="s">
        <v>216</v>
      </c>
      <c r="F58" s="114" t="s">
        <v>28</v>
      </c>
      <c r="G58" s="115" t="s">
        <v>117</v>
      </c>
      <c r="H58" s="113" t="s">
        <v>28</v>
      </c>
      <c r="I58" s="116" t="s">
        <v>28</v>
      </c>
      <c r="J58" s="116" t="s">
        <v>28</v>
      </c>
      <c r="K58" s="117" t="str">
        <f t="shared" si="0"/>
        <v>n/a</v>
      </c>
      <c r="L58" s="116" t="s">
        <v>28</v>
      </c>
      <c r="M58" s="118" t="s">
        <v>28</v>
      </c>
      <c r="N58" s="119" t="s">
        <v>28</v>
      </c>
      <c r="O58" s="117" t="s">
        <v>28</v>
      </c>
      <c r="P58" s="117" t="s">
        <v>28</v>
      </c>
      <c r="Q58" s="117" t="s">
        <v>28</v>
      </c>
      <c r="R58" s="117" t="s">
        <v>28</v>
      </c>
      <c r="S58" s="117" t="s">
        <v>28</v>
      </c>
      <c r="T58" s="117" t="s">
        <v>28</v>
      </c>
      <c r="U58" s="117" t="s">
        <v>28</v>
      </c>
      <c r="V58" s="117" t="s">
        <v>28</v>
      </c>
      <c r="W58" s="117" t="s">
        <v>28</v>
      </c>
      <c r="X58" s="117" t="s">
        <v>28</v>
      </c>
      <c r="Y58" s="117" t="s">
        <v>28</v>
      </c>
    </row>
    <row r="59" spans="3:27" ht="18" customHeight="1" x14ac:dyDescent="0.25">
      <c r="C59" s="1"/>
      <c r="D59" s="165" t="s">
        <v>230</v>
      </c>
      <c r="E59" s="165" t="s">
        <v>216</v>
      </c>
      <c r="F59" s="121" t="s">
        <v>28</v>
      </c>
      <c r="G59" s="122" t="s">
        <v>118</v>
      </c>
      <c r="H59" s="120" t="s">
        <v>28</v>
      </c>
      <c r="I59" s="123" t="s">
        <v>28</v>
      </c>
      <c r="J59" s="123" t="s">
        <v>28</v>
      </c>
      <c r="K59" s="124" t="str">
        <f t="shared" si="0"/>
        <v>n/a</v>
      </c>
      <c r="L59" s="123" t="s">
        <v>28</v>
      </c>
      <c r="M59" s="125" t="s">
        <v>28</v>
      </c>
      <c r="N59" s="126" t="s">
        <v>28</v>
      </c>
      <c r="O59" s="124" t="s">
        <v>28</v>
      </c>
      <c r="P59" s="124" t="s">
        <v>28</v>
      </c>
      <c r="Q59" s="124" t="s">
        <v>28</v>
      </c>
      <c r="R59" s="124" t="s">
        <v>28</v>
      </c>
      <c r="S59" s="124" t="s">
        <v>28</v>
      </c>
      <c r="T59" s="124" t="s">
        <v>28</v>
      </c>
      <c r="U59" s="124" t="s">
        <v>28</v>
      </c>
      <c r="V59" s="124" t="s">
        <v>28</v>
      </c>
      <c r="W59" s="124" t="s">
        <v>28</v>
      </c>
      <c r="X59" s="124" t="s">
        <v>28</v>
      </c>
      <c r="Y59" s="124" t="s">
        <v>28</v>
      </c>
    </row>
    <row r="60" spans="3:27" ht="18" customHeight="1" x14ac:dyDescent="0.25">
      <c r="C60" s="1"/>
      <c r="D60" s="156" t="s">
        <v>230</v>
      </c>
      <c r="E60" s="157" t="s">
        <v>216</v>
      </c>
      <c r="F60" s="24" t="s">
        <v>119</v>
      </c>
      <c r="G60" s="25" t="s">
        <v>120</v>
      </c>
      <c r="H60" s="23">
        <v>30</v>
      </c>
      <c r="I60" s="26" t="s">
        <v>237</v>
      </c>
      <c r="J60" s="26" t="s">
        <v>34</v>
      </c>
      <c r="K60" s="27">
        <f t="shared" si="0"/>
        <v>0.3</v>
      </c>
      <c r="L60" s="26" t="s">
        <v>28</v>
      </c>
      <c r="M60" s="72" t="s">
        <v>28</v>
      </c>
      <c r="N60" s="30">
        <f>1-N62</f>
        <v>0.30000000000000004</v>
      </c>
      <c r="O60" s="31">
        <f t="shared" ref="O60:Y60" si="28">1-O62</f>
        <v>0.30000000000000004</v>
      </c>
      <c r="P60" s="31">
        <f t="shared" si="28"/>
        <v>0.30000000000000004</v>
      </c>
      <c r="Q60" s="31">
        <f t="shared" si="28"/>
        <v>0.30000000000000004</v>
      </c>
      <c r="R60" s="31">
        <f t="shared" si="28"/>
        <v>0.30000000000000004</v>
      </c>
      <c r="S60" s="31">
        <f t="shared" si="28"/>
        <v>0.30000000000000004</v>
      </c>
      <c r="T60" s="31">
        <f t="shared" si="28"/>
        <v>0.30000000000000004</v>
      </c>
      <c r="U60" s="31">
        <f t="shared" si="28"/>
        <v>0.30000000000000004</v>
      </c>
      <c r="V60" s="31">
        <f t="shared" si="28"/>
        <v>0.30000000000000004</v>
      </c>
      <c r="W60" s="31">
        <f t="shared" si="28"/>
        <v>0.30000000000000004</v>
      </c>
      <c r="X60" s="31">
        <f t="shared" si="28"/>
        <v>0.30000000000000004</v>
      </c>
      <c r="Y60" s="31">
        <f t="shared" si="28"/>
        <v>0.30000000000000004</v>
      </c>
    </row>
    <row r="61" spans="3:27" ht="18" customHeight="1" x14ac:dyDescent="0.25">
      <c r="C61" s="1"/>
      <c r="D61" s="158" t="s">
        <v>230</v>
      </c>
      <c r="E61" s="159" t="s">
        <v>216</v>
      </c>
      <c r="F61" s="33" t="s">
        <v>119</v>
      </c>
      <c r="G61" s="34" t="s">
        <v>120</v>
      </c>
      <c r="H61" s="32">
        <v>30</v>
      </c>
      <c r="I61" s="35" t="s">
        <v>237</v>
      </c>
      <c r="J61" s="35" t="s">
        <v>35</v>
      </c>
      <c r="K61" s="36">
        <f t="shared" si="0"/>
        <v>0.3</v>
      </c>
      <c r="L61" s="35" t="s">
        <v>121</v>
      </c>
      <c r="M61" s="37">
        <v>0.3</v>
      </c>
      <c r="N61" s="40">
        <f>N60</f>
        <v>0.30000000000000004</v>
      </c>
      <c r="O61" s="41">
        <f t="shared" ref="O61:Y63" si="29">O60</f>
        <v>0.30000000000000004</v>
      </c>
      <c r="P61" s="41">
        <f t="shared" si="29"/>
        <v>0.30000000000000004</v>
      </c>
      <c r="Q61" s="41">
        <f t="shared" si="29"/>
        <v>0.30000000000000004</v>
      </c>
      <c r="R61" s="41">
        <f t="shared" si="29"/>
        <v>0.30000000000000004</v>
      </c>
      <c r="S61" s="41">
        <f t="shared" si="29"/>
        <v>0.30000000000000004</v>
      </c>
      <c r="T61" s="41">
        <f t="shared" si="29"/>
        <v>0.30000000000000004</v>
      </c>
      <c r="U61" s="41">
        <f t="shared" si="29"/>
        <v>0.30000000000000004</v>
      </c>
      <c r="V61" s="41">
        <f t="shared" si="29"/>
        <v>0.30000000000000004</v>
      </c>
      <c r="W61" s="41">
        <f t="shared" si="29"/>
        <v>0.30000000000000004</v>
      </c>
      <c r="X61" s="41">
        <f t="shared" si="29"/>
        <v>0.30000000000000004</v>
      </c>
      <c r="Y61" s="41">
        <f t="shared" si="29"/>
        <v>0.30000000000000004</v>
      </c>
    </row>
    <row r="62" spans="3:27" ht="18" customHeight="1" x14ac:dyDescent="0.25">
      <c r="C62" s="1"/>
      <c r="D62" s="156" t="s">
        <v>230</v>
      </c>
      <c r="E62" s="157" t="s">
        <v>216</v>
      </c>
      <c r="F62" s="24" t="s">
        <v>119</v>
      </c>
      <c r="G62" s="25" t="s">
        <v>120</v>
      </c>
      <c r="H62" s="23">
        <v>30</v>
      </c>
      <c r="I62" s="26" t="s">
        <v>238</v>
      </c>
      <c r="J62" s="26" t="s">
        <v>34</v>
      </c>
      <c r="K62" s="27">
        <f t="shared" si="0"/>
        <v>0.70000000000000007</v>
      </c>
      <c r="L62" s="26" t="s">
        <v>28</v>
      </c>
      <c r="M62" s="72" t="s">
        <v>28</v>
      </c>
      <c r="N62" s="30">
        <v>0.7</v>
      </c>
      <c r="O62" s="31">
        <v>0.7</v>
      </c>
      <c r="P62" s="31">
        <v>0.7</v>
      </c>
      <c r="Q62" s="31">
        <v>0.7</v>
      </c>
      <c r="R62" s="31">
        <v>0.7</v>
      </c>
      <c r="S62" s="31">
        <v>0.7</v>
      </c>
      <c r="T62" s="31">
        <v>0.7</v>
      </c>
      <c r="U62" s="31">
        <v>0.7</v>
      </c>
      <c r="V62" s="31">
        <v>0.7</v>
      </c>
      <c r="W62" s="31">
        <v>0.7</v>
      </c>
      <c r="X62" s="31">
        <v>0.7</v>
      </c>
      <c r="Y62" s="31">
        <v>0.7</v>
      </c>
    </row>
    <row r="63" spans="3:27" ht="18" customHeight="1" x14ac:dyDescent="0.25">
      <c r="C63" s="1"/>
      <c r="D63" s="158" t="s">
        <v>230</v>
      </c>
      <c r="E63" s="159" t="s">
        <v>216</v>
      </c>
      <c r="F63" s="33" t="s">
        <v>119</v>
      </c>
      <c r="G63" s="34" t="s">
        <v>120</v>
      </c>
      <c r="H63" s="32">
        <v>30</v>
      </c>
      <c r="I63" s="35" t="s">
        <v>237</v>
      </c>
      <c r="J63" s="35" t="s">
        <v>35</v>
      </c>
      <c r="K63" s="36">
        <f t="shared" si="0"/>
        <v>0.70000000000000007</v>
      </c>
      <c r="L63" s="35" t="s">
        <v>121</v>
      </c>
      <c r="M63" s="37">
        <v>0.3</v>
      </c>
      <c r="N63" s="40">
        <f>N62</f>
        <v>0.7</v>
      </c>
      <c r="O63" s="41">
        <f t="shared" si="29"/>
        <v>0.7</v>
      </c>
      <c r="P63" s="41">
        <f t="shared" si="29"/>
        <v>0.7</v>
      </c>
      <c r="Q63" s="41">
        <f t="shared" si="29"/>
        <v>0.7</v>
      </c>
      <c r="R63" s="41">
        <f t="shared" si="29"/>
        <v>0.7</v>
      </c>
      <c r="S63" s="41">
        <f t="shared" si="29"/>
        <v>0.7</v>
      </c>
      <c r="T63" s="41">
        <f t="shared" si="29"/>
        <v>0.7</v>
      </c>
      <c r="U63" s="41">
        <f t="shared" si="29"/>
        <v>0.7</v>
      </c>
      <c r="V63" s="41">
        <f t="shared" si="29"/>
        <v>0.7</v>
      </c>
      <c r="W63" s="41">
        <f t="shared" si="29"/>
        <v>0.7</v>
      </c>
      <c r="X63" s="41">
        <f t="shared" si="29"/>
        <v>0.7</v>
      </c>
      <c r="Y63" s="41">
        <f t="shared" si="29"/>
        <v>0.7</v>
      </c>
    </row>
    <row r="64" spans="3:27" ht="18" customHeight="1" x14ac:dyDescent="0.25">
      <c r="C64" s="1"/>
      <c r="D64" s="156" t="s">
        <v>230</v>
      </c>
      <c r="E64" s="157" t="s">
        <v>216</v>
      </c>
      <c r="F64" s="24" t="s">
        <v>123</v>
      </c>
      <c r="G64" s="25" t="s">
        <v>120</v>
      </c>
      <c r="H64" s="23">
        <v>60</v>
      </c>
      <c r="I64" s="26" t="s">
        <v>237</v>
      </c>
      <c r="J64" s="26" t="s">
        <v>34</v>
      </c>
      <c r="K64" s="27">
        <f t="shared" si="0"/>
        <v>0.3</v>
      </c>
      <c r="L64" s="26" t="s">
        <v>28</v>
      </c>
      <c r="M64" s="72" t="s">
        <v>28</v>
      </c>
      <c r="N64" s="30">
        <f>1-N68</f>
        <v>0.30000000000000004</v>
      </c>
      <c r="O64" s="31">
        <f t="shared" ref="O64:Y64" si="30">1-O68</f>
        <v>0.30000000000000004</v>
      </c>
      <c r="P64" s="31">
        <f t="shared" si="30"/>
        <v>0.30000000000000004</v>
      </c>
      <c r="Q64" s="31">
        <f t="shared" si="30"/>
        <v>0.30000000000000004</v>
      </c>
      <c r="R64" s="31">
        <f t="shared" si="30"/>
        <v>0.30000000000000004</v>
      </c>
      <c r="S64" s="31">
        <f t="shared" si="30"/>
        <v>0.30000000000000004</v>
      </c>
      <c r="T64" s="31">
        <f t="shared" si="30"/>
        <v>0.30000000000000004</v>
      </c>
      <c r="U64" s="31">
        <f t="shared" si="30"/>
        <v>0.30000000000000004</v>
      </c>
      <c r="V64" s="31">
        <f t="shared" si="30"/>
        <v>0.30000000000000004</v>
      </c>
      <c r="W64" s="31">
        <f t="shared" si="30"/>
        <v>0.30000000000000004</v>
      </c>
      <c r="X64" s="31">
        <f t="shared" si="30"/>
        <v>0.30000000000000004</v>
      </c>
      <c r="Y64" s="31">
        <f t="shared" si="30"/>
        <v>0.30000000000000004</v>
      </c>
    </row>
    <row r="65" spans="3:25" ht="18" customHeight="1" x14ac:dyDescent="0.25">
      <c r="C65" s="1"/>
      <c r="D65" s="158" t="s">
        <v>230</v>
      </c>
      <c r="E65" s="159" t="s">
        <v>216</v>
      </c>
      <c r="F65" s="33" t="s">
        <v>123</v>
      </c>
      <c r="G65" s="34" t="s">
        <v>120</v>
      </c>
      <c r="H65" s="32">
        <v>60</v>
      </c>
      <c r="I65" s="35" t="s">
        <v>237</v>
      </c>
      <c r="J65" s="35" t="s">
        <v>35</v>
      </c>
      <c r="K65" s="36">
        <f t="shared" si="0"/>
        <v>0.3</v>
      </c>
      <c r="L65" s="35" t="s">
        <v>121</v>
      </c>
      <c r="M65" s="37">
        <v>0.3</v>
      </c>
      <c r="N65" s="40">
        <f>N64</f>
        <v>0.30000000000000004</v>
      </c>
      <c r="O65" s="41">
        <f t="shared" ref="O65:Y65" si="31">O64</f>
        <v>0.30000000000000004</v>
      </c>
      <c r="P65" s="41">
        <f t="shared" si="31"/>
        <v>0.30000000000000004</v>
      </c>
      <c r="Q65" s="41">
        <f t="shared" si="31"/>
        <v>0.30000000000000004</v>
      </c>
      <c r="R65" s="41">
        <f t="shared" si="31"/>
        <v>0.30000000000000004</v>
      </c>
      <c r="S65" s="41">
        <f t="shared" si="31"/>
        <v>0.30000000000000004</v>
      </c>
      <c r="T65" s="41">
        <f t="shared" si="31"/>
        <v>0.30000000000000004</v>
      </c>
      <c r="U65" s="41">
        <f t="shared" si="31"/>
        <v>0.30000000000000004</v>
      </c>
      <c r="V65" s="41">
        <f t="shared" si="31"/>
        <v>0.30000000000000004</v>
      </c>
      <c r="W65" s="41">
        <f t="shared" si="31"/>
        <v>0.30000000000000004</v>
      </c>
      <c r="X65" s="41">
        <f t="shared" si="31"/>
        <v>0.30000000000000004</v>
      </c>
      <c r="Y65" s="41">
        <f t="shared" si="31"/>
        <v>0.30000000000000004</v>
      </c>
    </row>
    <row r="66" spans="3:25" ht="18" customHeight="1" x14ac:dyDescent="0.25">
      <c r="C66" s="1"/>
      <c r="D66" s="158" t="s">
        <v>230</v>
      </c>
      <c r="E66" s="159" t="s">
        <v>216</v>
      </c>
      <c r="F66" s="33" t="s">
        <v>123</v>
      </c>
      <c r="G66" s="34" t="s">
        <v>120</v>
      </c>
      <c r="H66" s="32">
        <v>60</v>
      </c>
      <c r="I66" s="35" t="s">
        <v>237</v>
      </c>
      <c r="J66" s="35" t="s">
        <v>35</v>
      </c>
      <c r="K66" s="36">
        <f t="shared" si="0"/>
        <v>0.14999999999999997</v>
      </c>
      <c r="L66" s="35" t="s">
        <v>125</v>
      </c>
      <c r="M66" s="37">
        <v>0.7</v>
      </c>
      <c r="N66" s="44">
        <f>ROUND(N64*50%,2)</f>
        <v>0.15</v>
      </c>
      <c r="O66" s="39">
        <f t="shared" ref="O66:Y66" si="32">ROUND(O64*50%,2)</f>
        <v>0.15</v>
      </c>
      <c r="P66" s="39">
        <f t="shared" si="32"/>
        <v>0.15</v>
      </c>
      <c r="Q66" s="39">
        <f t="shared" si="32"/>
        <v>0.15</v>
      </c>
      <c r="R66" s="39">
        <f t="shared" si="32"/>
        <v>0.15</v>
      </c>
      <c r="S66" s="39">
        <f t="shared" si="32"/>
        <v>0.15</v>
      </c>
      <c r="T66" s="39">
        <f t="shared" si="32"/>
        <v>0.15</v>
      </c>
      <c r="U66" s="39">
        <f t="shared" si="32"/>
        <v>0.15</v>
      </c>
      <c r="V66" s="39">
        <f t="shared" si="32"/>
        <v>0.15</v>
      </c>
      <c r="W66" s="39">
        <f t="shared" si="32"/>
        <v>0.15</v>
      </c>
      <c r="X66" s="39">
        <f t="shared" si="32"/>
        <v>0.15</v>
      </c>
      <c r="Y66" s="39">
        <f t="shared" si="32"/>
        <v>0.15</v>
      </c>
    </row>
    <row r="67" spans="3:25" ht="18" customHeight="1" x14ac:dyDescent="0.25">
      <c r="C67" s="1"/>
      <c r="D67" s="158" t="s">
        <v>230</v>
      </c>
      <c r="E67" s="159" t="s">
        <v>216</v>
      </c>
      <c r="F67" s="33" t="s">
        <v>123</v>
      </c>
      <c r="G67" s="34" t="s">
        <v>120</v>
      </c>
      <c r="H67" s="32">
        <v>60</v>
      </c>
      <c r="I67" s="35" t="s">
        <v>237</v>
      </c>
      <c r="J67" s="35" t="s">
        <v>35</v>
      </c>
      <c r="K67" s="36">
        <f t="shared" si="0"/>
        <v>0.14999999999999997</v>
      </c>
      <c r="L67" s="35" t="s">
        <v>55</v>
      </c>
      <c r="M67" s="37">
        <f>ROUND(0.5%*230,1)</f>
        <v>1.2</v>
      </c>
      <c r="N67" s="44">
        <f>N66</f>
        <v>0.15</v>
      </c>
      <c r="O67" s="39">
        <f t="shared" ref="O67:Y67" si="33">O66</f>
        <v>0.15</v>
      </c>
      <c r="P67" s="39">
        <f t="shared" si="33"/>
        <v>0.15</v>
      </c>
      <c r="Q67" s="39">
        <f t="shared" si="33"/>
        <v>0.15</v>
      </c>
      <c r="R67" s="39">
        <f t="shared" si="33"/>
        <v>0.15</v>
      </c>
      <c r="S67" s="39">
        <f t="shared" si="33"/>
        <v>0.15</v>
      </c>
      <c r="T67" s="39">
        <f t="shared" si="33"/>
        <v>0.15</v>
      </c>
      <c r="U67" s="39">
        <f t="shared" si="33"/>
        <v>0.15</v>
      </c>
      <c r="V67" s="39">
        <f t="shared" si="33"/>
        <v>0.15</v>
      </c>
      <c r="W67" s="39">
        <f t="shared" si="33"/>
        <v>0.15</v>
      </c>
      <c r="X67" s="39">
        <f t="shared" si="33"/>
        <v>0.15</v>
      </c>
      <c r="Y67" s="39">
        <f t="shared" si="33"/>
        <v>0.15</v>
      </c>
    </row>
    <row r="68" spans="3:25" ht="18" customHeight="1" x14ac:dyDescent="0.25">
      <c r="C68" s="1"/>
      <c r="D68" s="156" t="s">
        <v>230</v>
      </c>
      <c r="E68" s="157" t="s">
        <v>216</v>
      </c>
      <c r="F68" s="24" t="s">
        <v>123</v>
      </c>
      <c r="G68" s="25" t="s">
        <v>120</v>
      </c>
      <c r="H68" s="23">
        <v>60</v>
      </c>
      <c r="I68" s="26" t="s">
        <v>238</v>
      </c>
      <c r="J68" s="26" t="s">
        <v>34</v>
      </c>
      <c r="K68" s="27">
        <f t="shared" si="0"/>
        <v>0.70000000000000007</v>
      </c>
      <c r="L68" s="26" t="s">
        <v>28</v>
      </c>
      <c r="M68" s="72" t="s">
        <v>28</v>
      </c>
      <c r="N68" s="30">
        <v>0.7</v>
      </c>
      <c r="O68" s="31">
        <v>0.7</v>
      </c>
      <c r="P68" s="31">
        <v>0.7</v>
      </c>
      <c r="Q68" s="31">
        <v>0.7</v>
      </c>
      <c r="R68" s="31">
        <v>0.7</v>
      </c>
      <c r="S68" s="31">
        <v>0.7</v>
      </c>
      <c r="T68" s="31">
        <v>0.7</v>
      </c>
      <c r="U68" s="31">
        <v>0.7</v>
      </c>
      <c r="V68" s="31">
        <v>0.7</v>
      </c>
      <c r="W68" s="31">
        <v>0.7</v>
      </c>
      <c r="X68" s="31">
        <v>0.7</v>
      </c>
      <c r="Y68" s="31">
        <v>0.7</v>
      </c>
    </row>
    <row r="69" spans="3:25" ht="18" customHeight="1" x14ac:dyDescent="0.25">
      <c r="C69" s="1"/>
      <c r="D69" s="158" t="s">
        <v>230</v>
      </c>
      <c r="E69" s="159" t="s">
        <v>216</v>
      </c>
      <c r="F69" s="33" t="s">
        <v>123</v>
      </c>
      <c r="G69" s="34" t="s">
        <v>120</v>
      </c>
      <c r="H69" s="32">
        <v>60</v>
      </c>
      <c r="I69" s="35" t="s">
        <v>237</v>
      </c>
      <c r="J69" s="35" t="s">
        <v>35</v>
      </c>
      <c r="K69" s="36">
        <f t="shared" si="0"/>
        <v>0.70000000000000007</v>
      </c>
      <c r="L69" s="35" t="s">
        <v>121</v>
      </c>
      <c r="M69" s="37">
        <v>0.3</v>
      </c>
      <c r="N69" s="40">
        <f>N68</f>
        <v>0.7</v>
      </c>
      <c r="O69" s="41">
        <f t="shared" ref="O69:Y69" si="34">O68</f>
        <v>0.7</v>
      </c>
      <c r="P69" s="41">
        <f t="shared" si="34"/>
        <v>0.7</v>
      </c>
      <c r="Q69" s="41">
        <f t="shared" si="34"/>
        <v>0.7</v>
      </c>
      <c r="R69" s="41">
        <f t="shared" si="34"/>
        <v>0.7</v>
      </c>
      <c r="S69" s="41">
        <f t="shared" si="34"/>
        <v>0.7</v>
      </c>
      <c r="T69" s="41">
        <f t="shared" si="34"/>
        <v>0.7</v>
      </c>
      <c r="U69" s="41">
        <f t="shared" si="34"/>
        <v>0.7</v>
      </c>
      <c r="V69" s="41">
        <f t="shared" si="34"/>
        <v>0.7</v>
      </c>
      <c r="W69" s="41">
        <f t="shared" si="34"/>
        <v>0.7</v>
      </c>
      <c r="X69" s="41">
        <f t="shared" si="34"/>
        <v>0.7</v>
      </c>
      <c r="Y69" s="41">
        <f t="shared" si="34"/>
        <v>0.7</v>
      </c>
    </row>
    <row r="70" spans="3:25" ht="18" customHeight="1" x14ac:dyDescent="0.25">
      <c r="C70" s="1"/>
      <c r="D70" s="156" t="s">
        <v>230</v>
      </c>
      <c r="E70" s="157" t="s">
        <v>216</v>
      </c>
      <c r="F70" s="24" t="s">
        <v>128</v>
      </c>
      <c r="G70" s="25" t="s">
        <v>120</v>
      </c>
      <c r="H70" s="23">
        <v>80</v>
      </c>
      <c r="I70" s="26" t="s">
        <v>245</v>
      </c>
      <c r="J70" s="26" t="s">
        <v>34</v>
      </c>
      <c r="K70" s="27">
        <f t="shared" si="0"/>
        <v>1</v>
      </c>
      <c r="L70" s="26" t="s">
        <v>28</v>
      </c>
      <c r="M70" s="72" t="s">
        <v>28</v>
      </c>
      <c r="N70" s="30">
        <v>1</v>
      </c>
      <c r="O70" s="31">
        <v>1</v>
      </c>
      <c r="P70" s="31">
        <v>1</v>
      </c>
      <c r="Q70" s="31">
        <v>1</v>
      </c>
      <c r="R70" s="31">
        <v>1</v>
      </c>
      <c r="S70" s="31">
        <v>1</v>
      </c>
      <c r="T70" s="31">
        <v>1</v>
      </c>
      <c r="U70" s="31">
        <v>1</v>
      </c>
      <c r="V70" s="31">
        <v>1</v>
      </c>
      <c r="W70" s="31">
        <v>1</v>
      </c>
      <c r="X70" s="31">
        <v>1</v>
      </c>
      <c r="Y70" s="31">
        <v>1</v>
      </c>
    </row>
    <row r="71" spans="3:25" ht="18" customHeight="1" x14ac:dyDescent="0.25">
      <c r="C71" s="1"/>
      <c r="D71" s="158" t="s">
        <v>230</v>
      </c>
      <c r="E71" s="159" t="s">
        <v>216</v>
      </c>
      <c r="F71" s="33" t="s">
        <v>128</v>
      </c>
      <c r="G71" s="34" t="s">
        <v>120</v>
      </c>
      <c r="H71" s="32">
        <v>80</v>
      </c>
      <c r="I71" s="35" t="s">
        <v>245</v>
      </c>
      <c r="J71" s="35" t="s">
        <v>35</v>
      </c>
      <c r="K71" s="36">
        <f t="shared" si="0"/>
        <v>4.9999999999999992E-3</v>
      </c>
      <c r="L71" s="35" t="s">
        <v>36</v>
      </c>
      <c r="M71" s="37">
        <f>10*(5*6)/10^3</f>
        <v>0.3</v>
      </c>
      <c r="N71" s="160">
        <v>5.0000000000000001E-3</v>
      </c>
      <c r="O71" s="161">
        <v>5.0000000000000001E-3</v>
      </c>
      <c r="P71" s="161">
        <v>5.0000000000000001E-3</v>
      </c>
      <c r="Q71" s="161">
        <v>5.0000000000000001E-3</v>
      </c>
      <c r="R71" s="161">
        <v>5.0000000000000001E-3</v>
      </c>
      <c r="S71" s="161">
        <v>5.0000000000000001E-3</v>
      </c>
      <c r="T71" s="161">
        <v>5.0000000000000001E-3</v>
      </c>
      <c r="U71" s="161">
        <v>5.0000000000000001E-3</v>
      </c>
      <c r="V71" s="161">
        <v>5.0000000000000001E-3</v>
      </c>
      <c r="W71" s="161">
        <v>5.0000000000000001E-3</v>
      </c>
      <c r="X71" s="161">
        <v>5.0000000000000001E-3</v>
      </c>
      <c r="Y71" s="161">
        <v>5.0000000000000001E-3</v>
      </c>
    </row>
    <row r="72" spans="3:25" ht="18" customHeight="1" x14ac:dyDescent="0.25">
      <c r="C72" s="1"/>
      <c r="D72" s="158" t="s">
        <v>230</v>
      </c>
      <c r="E72" s="159" t="s">
        <v>216</v>
      </c>
      <c r="F72" s="33" t="s">
        <v>128</v>
      </c>
      <c r="G72" s="34" t="s">
        <v>120</v>
      </c>
      <c r="H72" s="32">
        <v>80</v>
      </c>
      <c r="I72" s="35" t="s">
        <v>245</v>
      </c>
      <c r="J72" s="35" t="s">
        <v>35</v>
      </c>
      <c r="K72" s="36">
        <f t="shared" si="0"/>
        <v>0.70000000000000007</v>
      </c>
      <c r="L72" s="35" t="s">
        <v>37</v>
      </c>
      <c r="M72" s="37">
        <v>4.5</v>
      </c>
      <c r="N72" s="40">
        <f>$N$22/$N$20*N70</f>
        <v>0.4</v>
      </c>
      <c r="O72" s="41">
        <f>$O$22/$O$20*O70</f>
        <v>0.5</v>
      </c>
      <c r="P72" s="41">
        <f>$P$22/$P$20*P70</f>
        <v>0.6</v>
      </c>
      <c r="Q72" s="41">
        <f>$Q$22/$Q$20*Q70</f>
        <v>0.7</v>
      </c>
      <c r="R72" s="41">
        <f>$R$22/$R$20*R70</f>
        <v>0.8</v>
      </c>
      <c r="S72" s="41">
        <f>$S$22/$S$20*S70</f>
        <v>0.9</v>
      </c>
      <c r="T72" s="41">
        <f>$T$22/$T$20*T70</f>
        <v>0.9</v>
      </c>
      <c r="U72" s="41">
        <f>$U$22/$U$20*U70</f>
        <v>0.9</v>
      </c>
      <c r="V72" s="41">
        <f>$V$22/$V$20*V70</f>
        <v>0.9</v>
      </c>
      <c r="W72" s="41">
        <f>$W$22/$W$20*W70</f>
        <v>0.7</v>
      </c>
      <c r="X72" s="41">
        <f>$X$22/$X$20*X70</f>
        <v>0.6</v>
      </c>
      <c r="Y72" s="41">
        <f>$Y$22/$Y$20*Y70</f>
        <v>0.5</v>
      </c>
    </row>
    <row r="73" spans="3:25" ht="18" customHeight="1" x14ac:dyDescent="0.25">
      <c r="C73" s="1"/>
      <c r="D73" s="158" t="s">
        <v>230</v>
      </c>
      <c r="E73" s="159" t="s">
        <v>216</v>
      </c>
      <c r="F73" s="33" t="s">
        <v>128</v>
      </c>
      <c r="G73" s="34" t="s">
        <v>120</v>
      </c>
      <c r="H73" s="32">
        <v>80</v>
      </c>
      <c r="I73" s="35" t="s">
        <v>245</v>
      </c>
      <c r="J73" s="35" t="s">
        <v>35</v>
      </c>
      <c r="K73" s="36">
        <f t="shared" si="0"/>
        <v>0.29499999999999987</v>
      </c>
      <c r="L73" s="35" t="s">
        <v>38</v>
      </c>
      <c r="M73" s="37">
        <v>4.5</v>
      </c>
      <c r="N73" s="40">
        <f>N70-SUM(N71:N72)</f>
        <v>0.59499999999999997</v>
      </c>
      <c r="O73" s="41">
        <f t="shared" ref="O73" si="35">O70-SUM(O71:O72)</f>
        <v>0.495</v>
      </c>
      <c r="P73" s="41">
        <f t="shared" ref="P73:Y73" si="36">P70-SUM(P71:P72)</f>
        <v>0.39500000000000002</v>
      </c>
      <c r="Q73" s="41">
        <f t="shared" si="36"/>
        <v>0.29500000000000004</v>
      </c>
      <c r="R73" s="41">
        <f t="shared" si="36"/>
        <v>0.19499999999999995</v>
      </c>
      <c r="S73" s="41">
        <f t="shared" si="36"/>
        <v>9.4999999999999973E-2</v>
      </c>
      <c r="T73" s="41">
        <f t="shared" si="36"/>
        <v>9.4999999999999973E-2</v>
      </c>
      <c r="U73" s="41">
        <f t="shared" si="36"/>
        <v>9.4999999999999973E-2</v>
      </c>
      <c r="V73" s="41">
        <f t="shared" si="36"/>
        <v>9.4999999999999973E-2</v>
      </c>
      <c r="W73" s="41">
        <f t="shared" si="36"/>
        <v>0.29500000000000004</v>
      </c>
      <c r="X73" s="41">
        <f t="shared" si="36"/>
        <v>0.39500000000000002</v>
      </c>
      <c r="Y73" s="41">
        <f t="shared" si="36"/>
        <v>0.495</v>
      </c>
    </row>
    <row r="74" spans="3:25" ht="18" customHeight="1" x14ac:dyDescent="0.25">
      <c r="C74" s="1"/>
      <c r="D74" s="165" t="s">
        <v>230</v>
      </c>
      <c r="E74" s="165" t="s">
        <v>216</v>
      </c>
      <c r="F74" s="121" t="s">
        <v>28</v>
      </c>
      <c r="G74" s="122" t="s">
        <v>132</v>
      </c>
      <c r="H74" s="120" t="s">
        <v>28</v>
      </c>
      <c r="I74" s="123" t="s">
        <v>28</v>
      </c>
      <c r="J74" s="123" t="s">
        <v>28</v>
      </c>
      <c r="K74" s="124" t="str">
        <f t="shared" si="0"/>
        <v>n/a</v>
      </c>
      <c r="L74" s="123" t="s">
        <v>28</v>
      </c>
      <c r="M74" s="125" t="s">
        <v>28</v>
      </c>
      <c r="N74" s="126" t="s">
        <v>28</v>
      </c>
      <c r="O74" s="124" t="s">
        <v>28</v>
      </c>
      <c r="P74" s="124" t="s">
        <v>28</v>
      </c>
      <c r="Q74" s="124" t="s">
        <v>28</v>
      </c>
      <c r="R74" s="124" t="s">
        <v>28</v>
      </c>
      <c r="S74" s="124" t="s">
        <v>28</v>
      </c>
      <c r="T74" s="124" t="s">
        <v>28</v>
      </c>
      <c r="U74" s="124" t="s">
        <v>28</v>
      </c>
      <c r="V74" s="124" t="s">
        <v>28</v>
      </c>
      <c r="W74" s="124" t="s">
        <v>28</v>
      </c>
      <c r="X74" s="124" t="s">
        <v>28</v>
      </c>
      <c r="Y74" s="124" t="s">
        <v>28</v>
      </c>
    </row>
    <row r="75" spans="3:25" ht="18" customHeight="1" x14ac:dyDescent="0.25">
      <c r="C75" s="1"/>
      <c r="D75" s="156" t="s">
        <v>230</v>
      </c>
      <c r="E75" s="157" t="s">
        <v>216</v>
      </c>
      <c r="F75" s="24" t="s">
        <v>133</v>
      </c>
      <c r="G75" s="25" t="s">
        <v>120</v>
      </c>
      <c r="H75" s="23">
        <v>90</v>
      </c>
      <c r="I75" s="26" t="s">
        <v>246</v>
      </c>
      <c r="J75" s="26" t="s">
        <v>34</v>
      </c>
      <c r="K75" s="27">
        <f t="shared" si="0"/>
        <v>1</v>
      </c>
      <c r="L75" s="26" t="s">
        <v>28</v>
      </c>
      <c r="M75" s="72" t="s">
        <v>28</v>
      </c>
      <c r="N75" s="30">
        <v>1</v>
      </c>
      <c r="O75" s="31">
        <v>1</v>
      </c>
      <c r="P75" s="31">
        <v>1</v>
      </c>
      <c r="Q75" s="31">
        <v>1</v>
      </c>
      <c r="R75" s="31">
        <v>1</v>
      </c>
      <c r="S75" s="31">
        <v>1</v>
      </c>
      <c r="T75" s="31">
        <v>1</v>
      </c>
      <c r="U75" s="31">
        <v>1</v>
      </c>
      <c r="V75" s="31">
        <v>1</v>
      </c>
      <c r="W75" s="31">
        <v>1</v>
      </c>
      <c r="X75" s="31">
        <v>1</v>
      </c>
      <c r="Y75" s="31">
        <v>1</v>
      </c>
    </row>
    <row r="76" spans="3:25" ht="18" customHeight="1" x14ac:dyDescent="0.25">
      <c r="C76" s="1"/>
      <c r="D76" s="158" t="s">
        <v>230</v>
      </c>
      <c r="E76" s="159" t="s">
        <v>216</v>
      </c>
      <c r="F76" s="33" t="s">
        <v>133</v>
      </c>
      <c r="G76" s="34" t="s">
        <v>120</v>
      </c>
      <c r="H76" s="32">
        <v>90</v>
      </c>
      <c r="I76" s="35" t="s">
        <v>246</v>
      </c>
      <c r="J76" s="35" t="s">
        <v>35</v>
      </c>
      <c r="K76" s="36">
        <f t="shared" si="0"/>
        <v>1</v>
      </c>
      <c r="L76" s="35" t="s">
        <v>54</v>
      </c>
      <c r="M76" s="37">
        <v>2.5</v>
      </c>
      <c r="N76" s="40">
        <f>N75</f>
        <v>1</v>
      </c>
      <c r="O76" s="41">
        <f t="shared" ref="O76:Y76" si="37">O75</f>
        <v>1</v>
      </c>
      <c r="P76" s="41">
        <f t="shared" si="37"/>
        <v>1</v>
      </c>
      <c r="Q76" s="41">
        <f t="shared" si="37"/>
        <v>1</v>
      </c>
      <c r="R76" s="41">
        <f t="shared" si="37"/>
        <v>1</v>
      </c>
      <c r="S76" s="41">
        <f t="shared" si="37"/>
        <v>1</v>
      </c>
      <c r="T76" s="41">
        <f t="shared" si="37"/>
        <v>1</v>
      </c>
      <c r="U76" s="41">
        <f t="shared" si="37"/>
        <v>1</v>
      </c>
      <c r="V76" s="41">
        <f t="shared" si="37"/>
        <v>1</v>
      </c>
      <c r="W76" s="41">
        <f t="shared" si="37"/>
        <v>1</v>
      </c>
      <c r="X76" s="41">
        <f t="shared" si="37"/>
        <v>1</v>
      </c>
      <c r="Y76" s="41">
        <f t="shared" si="37"/>
        <v>1</v>
      </c>
    </row>
    <row r="77" spans="3:25" ht="18" customHeight="1" x14ac:dyDescent="0.25">
      <c r="C77" s="1"/>
      <c r="D77" s="156" t="s">
        <v>230</v>
      </c>
      <c r="E77" s="157" t="s">
        <v>216</v>
      </c>
      <c r="F77" s="24" t="s">
        <v>150</v>
      </c>
      <c r="G77" s="25" t="s">
        <v>120</v>
      </c>
      <c r="H77" s="23">
        <v>160</v>
      </c>
      <c r="I77" s="26" t="s">
        <v>246</v>
      </c>
      <c r="J77" s="26" t="s">
        <v>34</v>
      </c>
      <c r="K77" s="27">
        <f t="shared" si="0"/>
        <v>1</v>
      </c>
      <c r="L77" s="26" t="s">
        <v>28</v>
      </c>
      <c r="M77" s="72" t="s">
        <v>28</v>
      </c>
      <c r="N77" s="30">
        <v>1</v>
      </c>
      <c r="O77" s="31">
        <v>1</v>
      </c>
      <c r="P77" s="31">
        <v>1</v>
      </c>
      <c r="Q77" s="31">
        <v>1</v>
      </c>
      <c r="R77" s="31">
        <v>1</v>
      </c>
      <c r="S77" s="31">
        <v>1</v>
      </c>
      <c r="T77" s="31">
        <v>1</v>
      </c>
      <c r="U77" s="31">
        <v>1</v>
      </c>
      <c r="V77" s="31">
        <v>1</v>
      </c>
      <c r="W77" s="31">
        <v>1</v>
      </c>
      <c r="X77" s="31">
        <v>1</v>
      </c>
      <c r="Y77" s="31">
        <v>1</v>
      </c>
    </row>
    <row r="78" spans="3:25" ht="18" customHeight="1" x14ac:dyDescent="0.25">
      <c r="C78" s="1"/>
      <c r="D78" s="158" t="s">
        <v>230</v>
      </c>
      <c r="E78" s="159" t="s">
        <v>216</v>
      </c>
      <c r="F78" s="33" t="s">
        <v>150</v>
      </c>
      <c r="G78" s="34" t="s">
        <v>120</v>
      </c>
      <c r="H78" s="32">
        <v>160</v>
      </c>
      <c r="I78" s="35" t="s">
        <v>246</v>
      </c>
      <c r="J78" s="35" t="s">
        <v>35</v>
      </c>
      <c r="K78" s="36">
        <f t="shared" si="0"/>
        <v>1</v>
      </c>
      <c r="L78" s="35" t="s">
        <v>54</v>
      </c>
      <c r="M78" s="37">
        <v>2.5</v>
      </c>
      <c r="N78" s="40">
        <f>N77</f>
        <v>1</v>
      </c>
      <c r="O78" s="41">
        <f t="shared" ref="O78:Y78" si="38">O77</f>
        <v>1</v>
      </c>
      <c r="P78" s="41">
        <f t="shared" si="38"/>
        <v>1</v>
      </c>
      <c r="Q78" s="41">
        <f t="shared" si="38"/>
        <v>1</v>
      </c>
      <c r="R78" s="41">
        <f t="shared" si="38"/>
        <v>1</v>
      </c>
      <c r="S78" s="41">
        <f t="shared" si="38"/>
        <v>1</v>
      </c>
      <c r="T78" s="41">
        <f t="shared" si="38"/>
        <v>1</v>
      </c>
      <c r="U78" s="41">
        <f t="shared" si="38"/>
        <v>1</v>
      </c>
      <c r="V78" s="41">
        <f t="shared" si="38"/>
        <v>1</v>
      </c>
      <c r="W78" s="41">
        <f t="shared" si="38"/>
        <v>1</v>
      </c>
      <c r="X78" s="41">
        <f t="shared" si="38"/>
        <v>1</v>
      </c>
      <c r="Y78" s="41">
        <f t="shared" si="38"/>
        <v>1</v>
      </c>
    </row>
    <row r="79" spans="3:25" ht="18" customHeight="1" x14ac:dyDescent="0.25">
      <c r="C79" s="1"/>
      <c r="D79" s="158" t="s">
        <v>230</v>
      </c>
      <c r="E79" s="159" t="s">
        <v>216</v>
      </c>
      <c r="F79" s="33" t="s">
        <v>150</v>
      </c>
      <c r="G79" s="34" t="s">
        <v>120</v>
      </c>
      <c r="H79" s="32">
        <v>160</v>
      </c>
      <c r="I79" s="35" t="s">
        <v>246</v>
      </c>
      <c r="J79" s="35" t="s">
        <v>35</v>
      </c>
      <c r="K79" s="36">
        <f t="shared" si="0"/>
        <v>0.5</v>
      </c>
      <c r="L79" s="35" t="s">
        <v>51</v>
      </c>
      <c r="M79" s="37">
        <v>1.5</v>
      </c>
      <c r="N79" s="40">
        <f>N77*50%</f>
        <v>0.5</v>
      </c>
      <c r="O79" s="41">
        <f t="shared" ref="O79:Y79" si="39">O77*50%</f>
        <v>0.5</v>
      </c>
      <c r="P79" s="41">
        <f t="shared" si="39"/>
        <v>0.5</v>
      </c>
      <c r="Q79" s="41">
        <f t="shared" si="39"/>
        <v>0.5</v>
      </c>
      <c r="R79" s="41">
        <f t="shared" si="39"/>
        <v>0.5</v>
      </c>
      <c r="S79" s="41">
        <f t="shared" si="39"/>
        <v>0.5</v>
      </c>
      <c r="T79" s="41">
        <f t="shared" si="39"/>
        <v>0.5</v>
      </c>
      <c r="U79" s="41">
        <f t="shared" si="39"/>
        <v>0.5</v>
      </c>
      <c r="V79" s="41">
        <f t="shared" si="39"/>
        <v>0.5</v>
      </c>
      <c r="W79" s="41">
        <f t="shared" si="39"/>
        <v>0.5</v>
      </c>
      <c r="X79" s="41">
        <f t="shared" si="39"/>
        <v>0.5</v>
      </c>
      <c r="Y79" s="41">
        <f t="shared" si="39"/>
        <v>0.5</v>
      </c>
    </row>
    <row r="80" spans="3:25" ht="18" customHeight="1" x14ac:dyDescent="0.25">
      <c r="C80" s="1"/>
      <c r="D80" s="156" t="s">
        <v>230</v>
      </c>
      <c r="E80" s="157" t="s">
        <v>216</v>
      </c>
      <c r="F80" s="24" t="s">
        <v>146</v>
      </c>
      <c r="G80" s="25" t="s">
        <v>120</v>
      </c>
      <c r="H80" s="23">
        <v>160</v>
      </c>
      <c r="I80" s="26" t="s">
        <v>147</v>
      </c>
      <c r="J80" s="26" t="s">
        <v>34</v>
      </c>
      <c r="K80" s="27">
        <f t="shared" si="0"/>
        <v>0.5</v>
      </c>
      <c r="L80" s="26" t="s">
        <v>28</v>
      </c>
      <c r="M80" s="72" t="s">
        <v>28</v>
      </c>
      <c r="N80" s="30">
        <v>0.5</v>
      </c>
      <c r="O80" s="31">
        <v>0.5</v>
      </c>
      <c r="P80" s="31">
        <v>0.5</v>
      </c>
      <c r="Q80" s="31">
        <v>0.5</v>
      </c>
      <c r="R80" s="31">
        <v>0.5</v>
      </c>
      <c r="S80" s="31">
        <v>0.5</v>
      </c>
      <c r="T80" s="31">
        <v>0.5</v>
      </c>
      <c r="U80" s="31">
        <v>0.5</v>
      </c>
      <c r="V80" s="31">
        <v>0.5</v>
      </c>
      <c r="W80" s="31">
        <v>0.5</v>
      </c>
      <c r="X80" s="31">
        <v>0.5</v>
      </c>
      <c r="Y80" s="31">
        <v>0.5</v>
      </c>
    </row>
    <row r="81" spans="3:25" ht="18" customHeight="1" x14ac:dyDescent="0.25">
      <c r="C81" s="1"/>
      <c r="D81" s="165" t="s">
        <v>230</v>
      </c>
      <c r="E81" s="165" t="s">
        <v>216</v>
      </c>
      <c r="F81" s="121" t="s">
        <v>28</v>
      </c>
      <c r="G81" s="122" t="s">
        <v>148</v>
      </c>
      <c r="H81" s="120" t="s">
        <v>28</v>
      </c>
      <c r="I81" s="123" t="s">
        <v>28</v>
      </c>
      <c r="J81" s="123" t="s">
        <v>28</v>
      </c>
      <c r="K81" s="124" t="str">
        <f t="shared" si="0"/>
        <v>n/a</v>
      </c>
      <c r="L81" s="123" t="s">
        <v>28</v>
      </c>
      <c r="M81" s="125" t="s">
        <v>28</v>
      </c>
      <c r="N81" s="126" t="s">
        <v>28</v>
      </c>
      <c r="O81" s="124" t="s">
        <v>28</v>
      </c>
      <c r="P81" s="124" t="s">
        <v>28</v>
      </c>
      <c r="Q81" s="124" t="s">
        <v>28</v>
      </c>
      <c r="R81" s="124" t="s">
        <v>28</v>
      </c>
      <c r="S81" s="124" t="s">
        <v>28</v>
      </c>
      <c r="T81" s="124" t="s">
        <v>28</v>
      </c>
      <c r="U81" s="124" t="s">
        <v>28</v>
      </c>
      <c r="V81" s="124" t="s">
        <v>28</v>
      </c>
      <c r="W81" s="124" t="s">
        <v>28</v>
      </c>
      <c r="X81" s="124" t="s">
        <v>28</v>
      </c>
      <c r="Y81" s="124" t="s">
        <v>28</v>
      </c>
    </row>
    <row r="82" spans="3:25" ht="18" customHeight="1" x14ac:dyDescent="0.25">
      <c r="C82" s="1"/>
      <c r="D82" s="156" t="s">
        <v>230</v>
      </c>
      <c r="E82" s="157" t="s">
        <v>216</v>
      </c>
      <c r="F82" s="24" t="s">
        <v>149</v>
      </c>
      <c r="G82" s="25" t="s">
        <v>120</v>
      </c>
      <c r="H82" s="23">
        <v>180</v>
      </c>
      <c r="I82" s="26" t="s">
        <v>245</v>
      </c>
      <c r="J82" s="26" t="s">
        <v>34</v>
      </c>
      <c r="K82" s="27">
        <f t="shared" si="0"/>
        <v>1</v>
      </c>
      <c r="L82" s="26" t="s">
        <v>28</v>
      </c>
      <c r="M82" s="72" t="s">
        <v>28</v>
      </c>
      <c r="N82" s="30">
        <v>1</v>
      </c>
      <c r="O82" s="31">
        <v>1</v>
      </c>
      <c r="P82" s="31">
        <v>1</v>
      </c>
      <c r="Q82" s="31">
        <v>1</v>
      </c>
      <c r="R82" s="31">
        <v>1</v>
      </c>
      <c r="S82" s="31">
        <v>1</v>
      </c>
      <c r="T82" s="31">
        <v>1</v>
      </c>
      <c r="U82" s="31">
        <v>1</v>
      </c>
      <c r="V82" s="31">
        <v>1</v>
      </c>
      <c r="W82" s="31">
        <v>1</v>
      </c>
      <c r="X82" s="31">
        <v>1</v>
      </c>
      <c r="Y82" s="31">
        <v>1</v>
      </c>
    </row>
    <row r="83" spans="3:25" ht="18" customHeight="1" x14ac:dyDescent="0.25">
      <c r="C83" s="1"/>
      <c r="D83" s="158" t="s">
        <v>230</v>
      </c>
      <c r="E83" s="159" t="s">
        <v>216</v>
      </c>
      <c r="F83" s="33" t="s">
        <v>149</v>
      </c>
      <c r="G83" s="34" t="s">
        <v>120</v>
      </c>
      <c r="H83" s="32">
        <v>180</v>
      </c>
      <c r="I83" s="35" t="s">
        <v>245</v>
      </c>
      <c r="J83" s="35" t="s">
        <v>35</v>
      </c>
      <c r="K83" s="36">
        <f t="shared" si="0"/>
        <v>4.9999999999999992E-3</v>
      </c>
      <c r="L83" s="35" t="s">
        <v>36</v>
      </c>
      <c r="M83" s="37">
        <f>10*(5*6)/10^3</f>
        <v>0.3</v>
      </c>
      <c r="N83" s="160">
        <v>5.0000000000000001E-3</v>
      </c>
      <c r="O83" s="161">
        <v>5.0000000000000001E-3</v>
      </c>
      <c r="P83" s="161">
        <v>5.0000000000000001E-3</v>
      </c>
      <c r="Q83" s="161">
        <v>5.0000000000000001E-3</v>
      </c>
      <c r="R83" s="161">
        <v>5.0000000000000001E-3</v>
      </c>
      <c r="S83" s="161">
        <v>5.0000000000000001E-3</v>
      </c>
      <c r="T83" s="161">
        <v>5.0000000000000001E-3</v>
      </c>
      <c r="U83" s="161">
        <v>5.0000000000000001E-3</v>
      </c>
      <c r="V83" s="161">
        <v>5.0000000000000001E-3</v>
      </c>
      <c r="W83" s="161">
        <v>5.0000000000000001E-3</v>
      </c>
      <c r="X83" s="161">
        <v>5.0000000000000001E-3</v>
      </c>
      <c r="Y83" s="161">
        <v>5.0000000000000001E-3</v>
      </c>
    </row>
    <row r="84" spans="3:25" ht="18" customHeight="1" x14ac:dyDescent="0.25">
      <c r="C84" s="1"/>
      <c r="D84" s="158" t="s">
        <v>230</v>
      </c>
      <c r="E84" s="159" t="s">
        <v>216</v>
      </c>
      <c r="F84" s="33" t="s">
        <v>149</v>
      </c>
      <c r="G84" s="34" t="s">
        <v>120</v>
      </c>
      <c r="H84" s="32">
        <v>180</v>
      </c>
      <c r="I84" s="35" t="s">
        <v>245</v>
      </c>
      <c r="J84" s="35" t="s">
        <v>35</v>
      </c>
      <c r="K84" s="36">
        <f t="shared" si="0"/>
        <v>0.70000000000000007</v>
      </c>
      <c r="L84" s="35" t="s">
        <v>37</v>
      </c>
      <c r="M84" s="37">
        <v>4.5</v>
      </c>
      <c r="N84" s="40">
        <f>$N$22/$N$20*N82</f>
        <v>0.4</v>
      </c>
      <c r="O84" s="41">
        <f>$O$22/$O$20*O82</f>
        <v>0.5</v>
      </c>
      <c r="P84" s="41">
        <f>$P$22/$P$20*P82</f>
        <v>0.6</v>
      </c>
      <c r="Q84" s="41">
        <f>$Q$22/$Q$20*Q82</f>
        <v>0.7</v>
      </c>
      <c r="R84" s="41">
        <f>$R$22/$R$20*R82</f>
        <v>0.8</v>
      </c>
      <c r="S84" s="41">
        <f>$S$22/$S$20*S82</f>
        <v>0.9</v>
      </c>
      <c r="T84" s="41">
        <f>$T$22/$T$20*T82</f>
        <v>0.9</v>
      </c>
      <c r="U84" s="41">
        <f>$U$22/$U$20*U82</f>
        <v>0.9</v>
      </c>
      <c r="V84" s="41">
        <f>$V$22/$V$20*V82</f>
        <v>0.9</v>
      </c>
      <c r="W84" s="41">
        <f>$W$22/$W$20*W82</f>
        <v>0.7</v>
      </c>
      <c r="X84" s="41">
        <f>$X$22/$X$20*X82</f>
        <v>0.6</v>
      </c>
      <c r="Y84" s="41">
        <f>$Y$22/$Y$20*Y82</f>
        <v>0.5</v>
      </c>
    </row>
    <row r="85" spans="3:25" ht="18" customHeight="1" x14ac:dyDescent="0.25">
      <c r="C85" s="1"/>
      <c r="D85" s="158" t="s">
        <v>230</v>
      </c>
      <c r="E85" s="159" t="s">
        <v>216</v>
      </c>
      <c r="F85" s="33" t="s">
        <v>149</v>
      </c>
      <c r="G85" s="34" t="s">
        <v>120</v>
      </c>
      <c r="H85" s="32">
        <v>180</v>
      </c>
      <c r="I85" s="35" t="s">
        <v>245</v>
      </c>
      <c r="J85" s="35" t="s">
        <v>35</v>
      </c>
      <c r="K85" s="36">
        <f t="shared" si="0"/>
        <v>0.29499999999999987</v>
      </c>
      <c r="L85" s="35" t="s">
        <v>38</v>
      </c>
      <c r="M85" s="37">
        <v>4.5</v>
      </c>
      <c r="N85" s="40">
        <f>N82-SUM(N83:N84)</f>
        <v>0.59499999999999997</v>
      </c>
      <c r="O85" s="41">
        <f t="shared" ref="O85" si="40">O82-SUM(O83:O84)</f>
        <v>0.495</v>
      </c>
      <c r="P85" s="41">
        <f t="shared" ref="P85:Y85" si="41">P82-SUM(P83:P84)</f>
        <v>0.39500000000000002</v>
      </c>
      <c r="Q85" s="41">
        <f t="shared" si="41"/>
        <v>0.29500000000000004</v>
      </c>
      <c r="R85" s="41">
        <f t="shared" si="41"/>
        <v>0.19499999999999995</v>
      </c>
      <c r="S85" s="41">
        <f t="shared" si="41"/>
        <v>9.4999999999999973E-2</v>
      </c>
      <c r="T85" s="41">
        <f t="shared" si="41"/>
        <v>9.4999999999999973E-2</v>
      </c>
      <c r="U85" s="41">
        <f t="shared" si="41"/>
        <v>9.4999999999999973E-2</v>
      </c>
      <c r="V85" s="41">
        <f t="shared" si="41"/>
        <v>9.4999999999999973E-2</v>
      </c>
      <c r="W85" s="41">
        <f t="shared" si="41"/>
        <v>0.29500000000000004</v>
      </c>
      <c r="X85" s="41">
        <f t="shared" si="41"/>
        <v>0.39500000000000002</v>
      </c>
      <c r="Y85" s="41">
        <f t="shared" si="41"/>
        <v>0.495</v>
      </c>
    </row>
    <row r="86" spans="3:25" ht="18" customHeight="1" x14ac:dyDescent="0.25">
      <c r="C86" s="1"/>
      <c r="D86" s="156" t="s">
        <v>230</v>
      </c>
      <c r="E86" s="157" t="s">
        <v>216</v>
      </c>
      <c r="F86" s="24" t="s">
        <v>150</v>
      </c>
      <c r="G86" s="25" t="s">
        <v>120</v>
      </c>
      <c r="H86" s="23">
        <v>180</v>
      </c>
      <c r="I86" s="26" t="s">
        <v>247</v>
      </c>
      <c r="J86" s="26" t="s">
        <v>34</v>
      </c>
      <c r="K86" s="27">
        <f t="shared" si="0"/>
        <v>1</v>
      </c>
      <c r="L86" s="26" t="s">
        <v>28</v>
      </c>
      <c r="M86" s="72" t="s">
        <v>28</v>
      </c>
      <c r="N86" s="30">
        <v>1</v>
      </c>
      <c r="O86" s="31">
        <v>1</v>
      </c>
      <c r="P86" s="31">
        <v>1</v>
      </c>
      <c r="Q86" s="31">
        <v>1</v>
      </c>
      <c r="R86" s="31">
        <v>1</v>
      </c>
      <c r="S86" s="31">
        <v>1</v>
      </c>
      <c r="T86" s="31">
        <v>1</v>
      </c>
      <c r="U86" s="31">
        <v>1</v>
      </c>
      <c r="V86" s="31">
        <v>1</v>
      </c>
      <c r="W86" s="31">
        <v>1</v>
      </c>
      <c r="X86" s="31">
        <v>1</v>
      </c>
      <c r="Y86" s="31">
        <v>1</v>
      </c>
    </row>
    <row r="87" spans="3:25" ht="18" customHeight="1" x14ac:dyDescent="0.25">
      <c r="C87" s="1"/>
      <c r="D87" s="158" t="s">
        <v>230</v>
      </c>
      <c r="E87" s="159" t="s">
        <v>216</v>
      </c>
      <c r="F87" s="33" t="s">
        <v>150</v>
      </c>
      <c r="G87" s="34" t="s">
        <v>120</v>
      </c>
      <c r="H87" s="32">
        <v>180</v>
      </c>
      <c r="I87" s="35" t="s">
        <v>247</v>
      </c>
      <c r="J87" s="35" t="s">
        <v>35</v>
      </c>
      <c r="K87" s="36">
        <f t="shared" si="0"/>
        <v>0.5</v>
      </c>
      <c r="L87" s="91" t="s">
        <v>140</v>
      </c>
      <c r="M87" s="92">
        <v>540</v>
      </c>
      <c r="N87" s="93">
        <f t="shared" ref="N87:Y87" si="42">ROUND(N86*50%,2)</f>
        <v>0.5</v>
      </c>
      <c r="O87" s="46">
        <f t="shared" si="42"/>
        <v>0.5</v>
      </c>
      <c r="P87" s="46">
        <f t="shared" si="42"/>
        <v>0.5</v>
      </c>
      <c r="Q87" s="46">
        <f t="shared" si="42"/>
        <v>0.5</v>
      </c>
      <c r="R87" s="46">
        <f t="shared" si="42"/>
        <v>0.5</v>
      </c>
      <c r="S87" s="46">
        <f t="shared" si="42"/>
        <v>0.5</v>
      </c>
      <c r="T87" s="46">
        <f t="shared" si="42"/>
        <v>0.5</v>
      </c>
      <c r="U87" s="46">
        <f t="shared" si="42"/>
        <v>0.5</v>
      </c>
      <c r="V87" s="46">
        <f t="shared" si="42"/>
        <v>0.5</v>
      </c>
      <c r="W87" s="46">
        <f t="shared" si="42"/>
        <v>0.5</v>
      </c>
      <c r="X87" s="46">
        <f t="shared" si="42"/>
        <v>0.5</v>
      </c>
      <c r="Y87" s="46">
        <f t="shared" si="42"/>
        <v>0.5</v>
      </c>
    </row>
    <row r="88" spans="3:25" ht="18" customHeight="1" x14ac:dyDescent="0.25">
      <c r="C88" s="1"/>
      <c r="D88" s="158" t="s">
        <v>230</v>
      </c>
      <c r="E88" s="159" t="s">
        <v>216</v>
      </c>
      <c r="F88" s="33" t="s">
        <v>150</v>
      </c>
      <c r="G88" s="34" t="s">
        <v>120</v>
      </c>
      <c r="H88" s="32">
        <v>180</v>
      </c>
      <c r="I88" s="35" t="s">
        <v>247</v>
      </c>
      <c r="J88" s="35" t="s">
        <v>35</v>
      </c>
      <c r="K88" s="36">
        <f t="shared" si="0"/>
        <v>0.45000000000000012</v>
      </c>
      <c r="L88" s="91" t="s">
        <v>141</v>
      </c>
      <c r="M88" s="92">
        <v>402</v>
      </c>
      <c r="N88" s="93">
        <f t="shared" ref="N88:Y88" si="43">ROUND(N86*45%,2)</f>
        <v>0.45</v>
      </c>
      <c r="O88" s="46">
        <f t="shared" si="43"/>
        <v>0.45</v>
      </c>
      <c r="P88" s="46">
        <f t="shared" si="43"/>
        <v>0.45</v>
      </c>
      <c r="Q88" s="46">
        <f t="shared" si="43"/>
        <v>0.45</v>
      </c>
      <c r="R88" s="46">
        <f t="shared" si="43"/>
        <v>0.45</v>
      </c>
      <c r="S88" s="46">
        <f t="shared" si="43"/>
        <v>0.45</v>
      </c>
      <c r="T88" s="46">
        <f t="shared" si="43"/>
        <v>0.45</v>
      </c>
      <c r="U88" s="46">
        <f t="shared" si="43"/>
        <v>0.45</v>
      </c>
      <c r="V88" s="46">
        <f t="shared" si="43"/>
        <v>0.45</v>
      </c>
      <c r="W88" s="46">
        <f t="shared" si="43"/>
        <v>0.45</v>
      </c>
      <c r="X88" s="46">
        <f t="shared" si="43"/>
        <v>0.45</v>
      </c>
      <c r="Y88" s="46">
        <f t="shared" si="43"/>
        <v>0.45</v>
      </c>
    </row>
    <row r="89" spans="3:25" ht="18" customHeight="1" x14ac:dyDescent="0.25">
      <c r="C89" s="1"/>
      <c r="D89" s="158" t="s">
        <v>230</v>
      </c>
      <c r="E89" s="159" t="s">
        <v>216</v>
      </c>
      <c r="F89" s="33" t="s">
        <v>150</v>
      </c>
      <c r="G89" s="34" t="s">
        <v>120</v>
      </c>
      <c r="H89" s="32">
        <v>180</v>
      </c>
      <c r="I89" s="35" t="s">
        <v>247</v>
      </c>
      <c r="J89" s="35" t="s">
        <v>35</v>
      </c>
      <c r="K89" s="36">
        <f t="shared" si="0"/>
        <v>5.0000000000000044E-2</v>
      </c>
      <c r="L89" s="91" t="s">
        <v>142</v>
      </c>
      <c r="M89" s="92">
        <v>301</v>
      </c>
      <c r="N89" s="93">
        <f>N86-SUM(N87:N88)</f>
        <v>5.0000000000000044E-2</v>
      </c>
      <c r="O89" s="46">
        <f t="shared" ref="O89:Y89" si="44">O86-SUM(O87:O88)</f>
        <v>5.0000000000000044E-2</v>
      </c>
      <c r="P89" s="46">
        <f t="shared" si="44"/>
        <v>5.0000000000000044E-2</v>
      </c>
      <c r="Q89" s="46">
        <f t="shared" si="44"/>
        <v>5.0000000000000044E-2</v>
      </c>
      <c r="R89" s="46">
        <f t="shared" si="44"/>
        <v>5.0000000000000044E-2</v>
      </c>
      <c r="S89" s="46">
        <f t="shared" si="44"/>
        <v>5.0000000000000044E-2</v>
      </c>
      <c r="T89" s="46">
        <f t="shared" si="44"/>
        <v>5.0000000000000044E-2</v>
      </c>
      <c r="U89" s="46">
        <f t="shared" si="44"/>
        <v>5.0000000000000044E-2</v>
      </c>
      <c r="V89" s="46">
        <f t="shared" si="44"/>
        <v>5.0000000000000044E-2</v>
      </c>
      <c r="W89" s="46">
        <f t="shared" si="44"/>
        <v>5.0000000000000044E-2</v>
      </c>
      <c r="X89" s="46">
        <f t="shared" si="44"/>
        <v>5.0000000000000044E-2</v>
      </c>
      <c r="Y89" s="46">
        <f t="shared" si="44"/>
        <v>5.0000000000000044E-2</v>
      </c>
    </row>
    <row r="90" spans="3:25" ht="18" customHeight="1" x14ac:dyDescent="0.25">
      <c r="C90" s="1"/>
      <c r="D90" s="158" t="s">
        <v>230</v>
      </c>
      <c r="E90" s="159" t="s">
        <v>216</v>
      </c>
      <c r="F90" s="33" t="s">
        <v>150</v>
      </c>
      <c r="G90" s="34" t="s">
        <v>120</v>
      </c>
      <c r="H90" s="32">
        <v>180</v>
      </c>
      <c r="I90" s="35" t="s">
        <v>247</v>
      </c>
      <c r="J90" s="35" t="s">
        <v>35</v>
      </c>
      <c r="K90" s="36">
        <f t="shared" si="0"/>
        <v>0</v>
      </c>
      <c r="L90" s="35" t="s">
        <v>143</v>
      </c>
      <c r="M90" s="37">
        <v>591</v>
      </c>
      <c r="N90" s="130">
        <v>0</v>
      </c>
      <c r="O90" s="131">
        <v>0</v>
      </c>
      <c r="P90" s="131">
        <v>0</v>
      </c>
      <c r="Q90" s="131">
        <v>0</v>
      </c>
      <c r="R90" s="131">
        <v>0</v>
      </c>
      <c r="S90" s="131">
        <v>0</v>
      </c>
      <c r="T90" s="131">
        <v>0</v>
      </c>
      <c r="U90" s="131">
        <v>0</v>
      </c>
      <c r="V90" s="131">
        <v>0</v>
      </c>
      <c r="W90" s="131">
        <v>0</v>
      </c>
      <c r="X90" s="131">
        <v>0</v>
      </c>
      <c r="Y90" s="131">
        <v>0</v>
      </c>
    </row>
    <row r="91" spans="3:25" ht="18" customHeight="1" x14ac:dyDescent="0.25">
      <c r="C91" s="1"/>
      <c r="D91" s="158" t="s">
        <v>230</v>
      </c>
      <c r="E91" s="159" t="s">
        <v>216</v>
      </c>
      <c r="F91" s="33" t="s">
        <v>150</v>
      </c>
      <c r="G91" s="34" t="s">
        <v>120</v>
      </c>
      <c r="H91" s="32">
        <v>180</v>
      </c>
      <c r="I91" s="35" t="s">
        <v>247</v>
      </c>
      <c r="J91" s="35" t="s">
        <v>35</v>
      </c>
      <c r="K91" s="36">
        <f t="shared" si="0"/>
        <v>0</v>
      </c>
      <c r="L91" s="35" t="s">
        <v>145</v>
      </c>
      <c r="M91" s="37">
        <v>409</v>
      </c>
      <c r="N91" s="130">
        <v>0</v>
      </c>
      <c r="O91" s="131">
        <v>0</v>
      </c>
      <c r="P91" s="131">
        <v>0</v>
      </c>
      <c r="Q91" s="131">
        <v>0</v>
      </c>
      <c r="R91" s="131">
        <v>0</v>
      </c>
      <c r="S91" s="131">
        <v>0</v>
      </c>
      <c r="T91" s="131">
        <v>0</v>
      </c>
      <c r="U91" s="131">
        <v>0</v>
      </c>
      <c r="V91" s="131">
        <v>0</v>
      </c>
      <c r="W91" s="131">
        <v>0</v>
      </c>
      <c r="X91" s="131">
        <v>0</v>
      </c>
      <c r="Y91" s="131">
        <v>0</v>
      </c>
    </row>
    <row r="92" spans="3:25" ht="18" customHeight="1" x14ac:dyDescent="0.25">
      <c r="C92" s="1"/>
      <c r="D92" s="158" t="s">
        <v>230</v>
      </c>
      <c r="E92" s="159" t="s">
        <v>216</v>
      </c>
      <c r="F92" s="33" t="s">
        <v>150</v>
      </c>
      <c r="G92" s="34" t="s">
        <v>120</v>
      </c>
      <c r="H92" s="32">
        <v>180</v>
      </c>
      <c r="I92" s="35" t="s">
        <v>247</v>
      </c>
      <c r="J92" s="35" t="s">
        <v>35</v>
      </c>
      <c r="K92" s="36">
        <f t="shared" si="0"/>
        <v>0</v>
      </c>
      <c r="L92" s="35" t="s">
        <v>144</v>
      </c>
      <c r="M92" s="37">
        <v>469</v>
      </c>
      <c r="N92" s="130">
        <v>0</v>
      </c>
      <c r="O92" s="131">
        <v>0</v>
      </c>
      <c r="P92" s="131">
        <v>0</v>
      </c>
      <c r="Q92" s="131">
        <v>0</v>
      </c>
      <c r="R92" s="131">
        <v>0</v>
      </c>
      <c r="S92" s="131">
        <v>0</v>
      </c>
      <c r="T92" s="131">
        <v>0</v>
      </c>
      <c r="U92" s="131">
        <v>0</v>
      </c>
      <c r="V92" s="131">
        <v>0</v>
      </c>
      <c r="W92" s="131">
        <v>0</v>
      </c>
      <c r="X92" s="131">
        <v>0</v>
      </c>
      <c r="Y92" s="131">
        <v>0</v>
      </c>
    </row>
    <row r="93" spans="3:25" ht="18" customHeight="1" x14ac:dyDescent="0.25">
      <c r="C93" s="1"/>
      <c r="D93" s="156" t="s">
        <v>230</v>
      </c>
      <c r="E93" s="157" t="s">
        <v>216</v>
      </c>
      <c r="F93" s="24" t="s">
        <v>150</v>
      </c>
      <c r="G93" s="25" t="s">
        <v>120</v>
      </c>
      <c r="H93" s="23">
        <v>240</v>
      </c>
      <c r="I93" s="26" t="s">
        <v>246</v>
      </c>
      <c r="J93" s="26" t="s">
        <v>34</v>
      </c>
      <c r="K93" s="27">
        <f t="shared" si="0"/>
        <v>1</v>
      </c>
      <c r="L93" s="26" t="s">
        <v>28</v>
      </c>
      <c r="M93" s="72" t="s">
        <v>28</v>
      </c>
      <c r="N93" s="30">
        <v>1</v>
      </c>
      <c r="O93" s="31">
        <v>1</v>
      </c>
      <c r="P93" s="31">
        <v>1</v>
      </c>
      <c r="Q93" s="31">
        <v>1</v>
      </c>
      <c r="R93" s="31">
        <v>1</v>
      </c>
      <c r="S93" s="31">
        <v>1</v>
      </c>
      <c r="T93" s="31">
        <v>1</v>
      </c>
      <c r="U93" s="31">
        <v>1</v>
      </c>
      <c r="V93" s="31">
        <v>1</v>
      </c>
      <c r="W93" s="31">
        <v>1</v>
      </c>
      <c r="X93" s="31">
        <v>1</v>
      </c>
      <c r="Y93" s="31">
        <v>1</v>
      </c>
    </row>
    <row r="94" spans="3:25" ht="18" customHeight="1" x14ac:dyDescent="0.25">
      <c r="C94" s="1"/>
      <c r="D94" s="158" t="s">
        <v>230</v>
      </c>
      <c r="E94" s="159" t="s">
        <v>216</v>
      </c>
      <c r="F94" s="33" t="s">
        <v>150</v>
      </c>
      <c r="G94" s="34" t="s">
        <v>120</v>
      </c>
      <c r="H94" s="32">
        <v>240</v>
      </c>
      <c r="I94" s="35" t="s">
        <v>246</v>
      </c>
      <c r="J94" s="35" t="s">
        <v>35</v>
      </c>
      <c r="K94" s="36">
        <f t="shared" ref="K94:K184" si="45">IFERROR(AVERAGE(N94:Y94),"n/a")</f>
        <v>1</v>
      </c>
      <c r="L94" s="35" t="s">
        <v>54</v>
      </c>
      <c r="M94" s="37">
        <v>2.5</v>
      </c>
      <c r="N94" s="40">
        <f>N93</f>
        <v>1</v>
      </c>
      <c r="O94" s="41">
        <f t="shared" ref="O94:Y94" si="46">O93</f>
        <v>1</v>
      </c>
      <c r="P94" s="41">
        <f t="shared" si="46"/>
        <v>1</v>
      </c>
      <c r="Q94" s="41">
        <f t="shared" si="46"/>
        <v>1</v>
      </c>
      <c r="R94" s="41">
        <f t="shared" si="46"/>
        <v>1</v>
      </c>
      <c r="S94" s="41">
        <f t="shared" si="46"/>
        <v>1</v>
      </c>
      <c r="T94" s="41">
        <f t="shared" si="46"/>
        <v>1</v>
      </c>
      <c r="U94" s="41">
        <f t="shared" si="46"/>
        <v>1</v>
      </c>
      <c r="V94" s="41">
        <f t="shared" si="46"/>
        <v>1</v>
      </c>
      <c r="W94" s="41">
        <f t="shared" si="46"/>
        <v>1</v>
      </c>
      <c r="X94" s="41">
        <f t="shared" si="46"/>
        <v>1</v>
      </c>
      <c r="Y94" s="41">
        <f t="shared" si="46"/>
        <v>1</v>
      </c>
    </row>
    <row r="95" spans="3:25" ht="17.25" customHeight="1" x14ac:dyDescent="0.25">
      <c r="C95" s="1"/>
      <c r="D95" s="23" t="s">
        <v>230</v>
      </c>
      <c r="E95" s="23" t="s">
        <v>216</v>
      </c>
      <c r="F95" s="24" t="s">
        <v>154</v>
      </c>
      <c r="G95" s="25" t="s">
        <v>120</v>
      </c>
      <c r="H95" s="23">
        <v>290</v>
      </c>
      <c r="I95" s="26" t="s">
        <v>158</v>
      </c>
      <c r="J95" s="26" t="s">
        <v>34</v>
      </c>
      <c r="K95" s="27">
        <f t="shared" si="45"/>
        <v>0.13333333333333333</v>
      </c>
      <c r="L95" s="28" t="s">
        <v>28</v>
      </c>
      <c r="M95" s="29" t="s">
        <v>28</v>
      </c>
      <c r="N95" s="30">
        <v>0.02</v>
      </c>
      <c r="O95" s="31">
        <v>0.06</v>
      </c>
      <c r="P95" s="31">
        <v>0.1</v>
      </c>
      <c r="Q95" s="31">
        <v>0.1</v>
      </c>
      <c r="R95" s="31">
        <v>0.12</v>
      </c>
      <c r="S95" s="31">
        <v>0.14000000000000001</v>
      </c>
      <c r="T95" s="31">
        <v>0.22</v>
      </c>
      <c r="U95" s="31">
        <v>0.36</v>
      </c>
      <c r="V95" s="31">
        <v>0.22</v>
      </c>
      <c r="W95" s="31">
        <v>0.14000000000000001</v>
      </c>
      <c r="X95" s="31">
        <v>0.1</v>
      </c>
      <c r="Y95" s="31">
        <v>0.02</v>
      </c>
    </row>
    <row r="96" spans="3:25" ht="17.25" customHeight="1" x14ac:dyDescent="0.25">
      <c r="C96" s="1"/>
      <c r="D96" s="32" t="s">
        <v>230</v>
      </c>
      <c r="E96" s="32" t="s">
        <v>216</v>
      </c>
      <c r="F96" s="33" t="s">
        <v>154</v>
      </c>
      <c r="G96" s="34" t="s">
        <v>120</v>
      </c>
      <c r="H96" s="32">
        <v>290</v>
      </c>
      <c r="I96" s="35" t="s">
        <v>158</v>
      </c>
      <c r="J96" s="35" t="s">
        <v>35</v>
      </c>
      <c r="K96" s="36">
        <f t="shared" si="45"/>
        <v>9.1666666666666674E-2</v>
      </c>
      <c r="L96" s="35" t="s">
        <v>156</v>
      </c>
      <c r="M96" s="37">
        <v>0.12</v>
      </c>
      <c r="N96" s="44">
        <f>ROUND(N95*0.7,2)</f>
        <v>0.01</v>
      </c>
      <c r="O96" s="39">
        <f t="shared" ref="O96:Y96" si="47">ROUND(O95*0.7,2)</f>
        <v>0.04</v>
      </c>
      <c r="P96" s="39">
        <f t="shared" si="47"/>
        <v>7.0000000000000007E-2</v>
      </c>
      <c r="Q96" s="39">
        <f t="shared" si="47"/>
        <v>7.0000000000000007E-2</v>
      </c>
      <c r="R96" s="39">
        <f t="shared" si="47"/>
        <v>0.08</v>
      </c>
      <c r="S96" s="39">
        <f t="shared" si="47"/>
        <v>0.1</v>
      </c>
      <c r="T96" s="39">
        <f t="shared" si="47"/>
        <v>0.15</v>
      </c>
      <c r="U96" s="39">
        <f t="shared" si="47"/>
        <v>0.25</v>
      </c>
      <c r="V96" s="39">
        <f t="shared" si="47"/>
        <v>0.15</v>
      </c>
      <c r="W96" s="39">
        <f t="shared" si="47"/>
        <v>0.1</v>
      </c>
      <c r="X96" s="39">
        <f t="shared" si="47"/>
        <v>7.0000000000000007E-2</v>
      </c>
      <c r="Y96" s="39">
        <f t="shared" si="47"/>
        <v>0.01</v>
      </c>
    </row>
    <row r="97" spans="3:25" ht="17.25" customHeight="1" x14ac:dyDescent="0.25">
      <c r="C97" s="1"/>
      <c r="D97" s="32" t="s">
        <v>230</v>
      </c>
      <c r="E97" s="32" t="s">
        <v>216</v>
      </c>
      <c r="F97" s="33" t="s">
        <v>154</v>
      </c>
      <c r="G97" s="34" t="s">
        <v>120</v>
      </c>
      <c r="H97" s="32">
        <v>290</v>
      </c>
      <c r="I97" s="35" t="s">
        <v>158</v>
      </c>
      <c r="J97" s="35" t="s">
        <v>35</v>
      </c>
      <c r="K97" s="36">
        <f t="shared" si="45"/>
        <v>4.1666666666666664E-2</v>
      </c>
      <c r="L97" s="35" t="s">
        <v>157</v>
      </c>
      <c r="M97" s="37">
        <v>0.75</v>
      </c>
      <c r="N97" s="44">
        <f>N95-N96</f>
        <v>0.01</v>
      </c>
      <c r="O97" s="39">
        <f t="shared" ref="O97:Y97" si="48">O95-O96</f>
        <v>1.9999999999999997E-2</v>
      </c>
      <c r="P97" s="39">
        <f t="shared" si="48"/>
        <v>0.03</v>
      </c>
      <c r="Q97" s="39">
        <f t="shared" si="48"/>
        <v>0.03</v>
      </c>
      <c r="R97" s="39">
        <f t="shared" si="48"/>
        <v>3.9999999999999994E-2</v>
      </c>
      <c r="S97" s="39">
        <f t="shared" si="48"/>
        <v>4.0000000000000008E-2</v>
      </c>
      <c r="T97" s="39">
        <f t="shared" si="48"/>
        <v>7.0000000000000007E-2</v>
      </c>
      <c r="U97" s="39">
        <f t="shared" si="48"/>
        <v>0.10999999999999999</v>
      </c>
      <c r="V97" s="39">
        <f t="shared" si="48"/>
        <v>7.0000000000000007E-2</v>
      </c>
      <c r="W97" s="39">
        <f t="shared" si="48"/>
        <v>4.0000000000000008E-2</v>
      </c>
      <c r="X97" s="39">
        <f t="shared" si="48"/>
        <v>0.03</v>
      </c>
      <c r="Y97" s="39">
        <f t="shared" si="48"/>
        <v>0.01</v>
      </c>
    </row>
    <row r="98" spans="3:25" ht="17.25" customHeight="1" x14ac:dyDescent="0.25">
      <c r="C98" s="1"/>
      <c r="D98" s="32" t="s">
        <v>230</v>
      </c>
      <c r="E98" s="32" t="s">
        <v>216</v>
      </c>
      <c r="F98" s="33" t="s">
        <v>154</v>
      </c>
      <c r="G98" s="34" t="s">
        <v>120</v>
      </c>
      <c r="H98" s="32">
        <v>290</v>
      </c>
      <c r="I98" s="35" t="s">
        <v>158</v>
      </c>
      <c r="J98" s="35" t="s">
        <v>35</v>
      </c>
      <c r="K98" s="36">
        <f t="shared" si="45"/>
        <v>0.13333333333333333</v>
      </c>
      <c r="L98" s="35" t="s">
        <v>55</v>
      </c>
      <c r="M98" s="37">
        <f>ROUND(10%*30,1)</f>
        <v>3</v>
      </c>
      <c r="N98" s="44">
        <f>SUM(N96:N97)</f>
        <v>0.02</v>
      </c>
      <c r="O98" s="39">
        <f t="shared" ref="O98:Y98" si="49">SUM(O96:O97)</f>
        <v>0.06</v>
      </c>
      <c r="P98" s="39">
        <f t="shared" si="49"/>
        <v>0.1</v>
      </c>
      <c r="Q98" s="39">
        <f t="shared" si="49"/>
        <v>0.1</v>
      </c>
      <c r="R98" s="39">
        <f t="shared" si="49"/>
        <v>0.12</v>
      </c>
      <c r="S98" s="39">
        <f t="shared" si="49"/>
        <v>0.14000000000000001</v>
      </c>
      <c r="T98" s="39">
        <f t="shared" si="49"/>
        <v>0.22</v>
      </c>
      <c r="U98" s="39">
        <f t="shared" si="49"/>
        <v>0.36</v>
      </c>
      <c r="V98" s="39">
        <f t="shared" si="49"/>
        <v>0.22</v>
      </c>
      <c r="W98" s="39">
        <f t="shared" si="49"/>
        <v>0.14000000000000001</v>
      </c>
      <c r="X98" s="39">
        <f t="shared" si="49"/>
        <v>0.1</v>
      </c>
      <c r="Y98" s="39">
        <f t="shared" si="49"/>
        <v>0.02</v>
      </c>
    </row>
    <row r="99" spans="3:25" ht="18" customHeight="1" x14ac:dyDescent="0.25">
      <c r="C99" s="1"/>
      <c r="D99" s="156" t="s">
        <v>230</v>
      </c>
      <c r="E99" s="157" t="s">
        <v>216</v>
      </c>
      <c r="F99" s="24" t="s">
        <v>248</v>
      </c>
      <c r="G99" s="25" t="s">
        <v>120</v>
      </c>
      <c r="H99" s="23">
        <v>360</v>
      </c>
      <c r="I99" s="26" t="s">
        <v>247</v>
      </c>
      <c r="J99" s="26" t="s">
        <v>34</v>
      </c>
      <c r="K99" s="27">
        <f t="shared" si="45"/>
        <v>0</v>
      </c>
      <c r="L99" s="26" t="s">
        <v>28</v>
      </c>
      <c r="M99" s="72" t="s">
        <v>28</v>
      </c>
      <c r="N99" s="30">
        <v>0</v>
      </c>
      <c r="O99" s="31">
        <v>0</v>
      </c>
      <c r="P99" s="31">
        <v>0</v>
      </c>
      <c r="Q99" s="31">
        <v>0</v>
      </c>
      <c r="R99" s="31">
        <v>0</v>
      </c>
      <c r="S99" s="31">
        <v>0</v>
      </c>
      <c r="T99" s="31">
        <v>0</v>
      </c>
      <c r="U99" s="31">
        <v>0</v>
      </c>
      <c r="V99" s="31">
        <v>0</v>
      </c>
      <c r="W99" s="31">
        <v>0</v>
      </c>
      <c r="X99" s="31">
        <v>0</v>
      </c>
      <c r="Y99" s="31">
        <v>0</v>
      </c>
    </row>
    <row r="100" spans="3:25" ht="18" customHeight="1" x14ac:dyDescent="0.25">
      <c r="C100" s="1"/>
      <c r="D100" s="158" t="s">
        <v>230</v>
      </c>
      <c r="E100" s="159" t="s">
        <v>216</v>
      </c>
      <c r="F100" s="33" t="s">
        <v>248</v>
      </c>
      <c r="G100" s="34" t="s">
        <v>120</v>
      </c>
      <c r="H100" s="32">
        <v>360</v>
      </c>
      <c r="I100" s="35" t="s">
        <v>247</v>
      </c>
      <c r="J100" s="35" t="s">
        <v>35</v>
      </c>
      <c r="K100" s="36">
        <f t="shared" si="45"/>
        <v>0</v>
      </c>
      <c r="L100" s="91" t="s">
        <v>140</v>
      </c>
      <c r="M100" s="92">
        <v>540</v>
      </c>
      <c r="N100" s="93">
        <f>N99</f>
        <v>0</v>
      </c>
      <c r="O100" s="46">
        <f t="shared" ref="O100:Y100" si="50">O99</f>
        <v>0</v>
      </c>
      <c r="P100" s="46">
        <f t="shared" si="50"/>
        <v>0</v>
      </c>
      <c r="Q100" s="46">
        <f t="shared" si="50"/>
        <v>0</v>
      </c>
      <c r="R100" s="46">
        <f t="shared" si="50"/>
        <v>0</v>
      </c>
      <c r="S100" s="46">
        <f t="shared" si="50"/>
        <v>0</v>
      </c>
      <c r="T100" s="46">
        <f t="shared" si="50"/>
        <v>0</v>
      </c>
      <c r="U100" s="46">
        <f t="shared" si="50"/>
        <v>0</v>
      </c>
      <c r="V100" s="46">
        <f t="shared" si="50"/>
        <v>0</v>
      </c>
      <c r="W100" s="46">
        <f t="shared" si="50"/>
        <v>0</v>
      </c>
      <c r="X100" s="46">
        <f t="shared" si="50"/>
        <v>0</v>
      </c>
      <c r="Y100" s="46">
        <f t="shared" si="50"/>
        <v>0</v>
      </c>
    </row>
    <row r="101" spans="3:25" ht="18" customHeight="1" x14ac:dyDescent="0.25">
      <c r="C101" s="1"/>
      <c r="D101" s="158" t="s">
        <v>230</v>
      </c>
      <c r="E101" s="159" t="s">
        <v>216</v>
      </c>
      <c r="F101" s="33" t="s">
        <v>248</v>
      </c>
      <c r="G101" s="34" t="s">
        <v>120</v>
      </c>
      <c r="H101" s="32">
        <v>360</v>
      </c>
      <c r="I101" s="35" t="s">
        <v>247</v>
      </c>
      <c r="J101" s="35" t="s">
        <v>35</v>
      </c>
      <c r="K101" s="36">
        <f t="shared" si="45"/>
        <v>0</v>
      </c>
      <c r="L101" s="35" t="s">
        <v>143</v>
      </c>
      <c r="M101" s="37">
        <v>591</v>
      </c>
      <c r="N101" s="130">
        <v>0</v>
      </c>
      <c r="O101" s="131">
        <v>0</v>
      </c>
      <c r="P101" s="131">
        <v>0</v>
      </c>
      <c r="Q101" s="131">
        <v>0</v>
      </c>
      <c r="R101" s="131">
        <v>0</v>
      </c>
      <c r="S101" s="131">
        <v>0</v>
      </c>
      <c r="T101" s="131">
        <v>0</v>
      </c>
      <c r="U101" s="131">
        <v>0</v>
      </c>
      <c r="V101" s="131">
        <v>0</v>
      </c>
      <c r="W101" s="131">
        <v>0</v>
      </c>
      <c r="X101" s="131">
        <v>0</v>
      </c>
      <c r="Y101" s="131">
        <v>0</v>
      </c>
    </row>
    <row r="102" spans="3:25" ht="18" customHeight="1" x14ac:dyDescent="0.25">
      <c r="C102" s="1"/>
      <c r="D102" s="156" t="s">
        <v>230</v>
      </c>
      <c r="E102" s="157" t="s">
        <v>216</v>
      </c>
      <c r="F102" s="24" t="s">
        <v>159</v>
      </c>
      <c r="G102" s="25" t="s">
        <v>120</v>
      </c>
      <c r="H102" s="23">
        <v>360</v>
      </c>
      <c r="I102" s="26" t="s">
        <v>245</v>
      </c>
      <c r="J102" s="26" t="s">
        <v>34</v>
      </c>
      <c r="K102" s="27">
        <f t="shared" si="45"/>
        <v>1</v>
      </c>
      <c r="L102" s="26" t="s">
        <v>28</v>
      </c>
      <c r="M102" s="72" t="s">
        <v>28</v>
      </c>
      <c r="N102" s="30">
        <v>1</v>
      </c>
      <c r="O102" s="31">
        <v>1</v>
      </c>
      <c r="P102" s="31">
        <v>1</v>
      </c>
      <c r="Q102" s="31">
        <v>1</v>
      </c>
      <c r="R102" s="31">
        <v>1</v>
      </c>
      <c r="S102" s="31">
        <v>1</v>
      </c>
      <c r="T102" s="31">
        <v>1</v>
      </c>
      <c r="U102" s="31">
        <v>1</v>
      </c>
      <c r="V102" s="31">
        <v>1</v>
      </c>
      <c r="W102" s="31">
        <v>1</v>
      </c>
      <c r="X102" s="31">
        <v>1</v>
      </c>
      <c r="Y102" s="31">
        <v>1</v>
      </c>
    </row>
    <row r="103" spans="3:25" ht="18" customHeight="1" x14ac:dyDescent="0.25">
      <c r="C103" s="1"/>
      <c r="D103" s="158" t="s">
        <v>230</v>
      </c>
      <c r="E103" s="159" t="s">
        <v>216</v>
      </c>
      <c r="F103" s="33" t="s">
        <v>159</v>
      </c>
      <c r="G103" s="34" t="s">
        <v>120</v>
      </c>
      <c r="H103" s="32">
        <v>360</v>
      </c>
      <c r="I103" s="35" t="s">
        <v>245</v>
      </c>
      <c r="J103" s="35" t="s">
        <v>35</v>
      </c>
      <c r="K103" s="36">
        <f t="shared" si="45"/>
        <v>4.9999999999999992E-3</v>
      </c>
      <c r="L103" s="35" t="s">
        <v>36</v>
      </c>
      <c r="M103" s="37">
        <f>10*(5*6)/10^3</f>
        <v>0.3</v>
      </c>
      <c r="N103" s="160">
        <v>5.0000000000000001E-3</v>
      </c>
      <c r="O103" s="161">
        <v>5.0000000000000001E-3</v>
      </c>
      <c r="P103" s="161">
        <v>5.0000000000000001E-3</v>
      </c>
      <c r="Q103" s="161">
        <v>5.0000000000000001E-3</v>
      </c>
      <c r="R103" s="161">
        <v>5.0000000000000001E-3</v>
      </c>
      <c r="S103" s="161">
        <v>5.0000000000000001E-3</v>
      </c>
      <c r="T103" s="161">
        <v>5.0000000000000001E-3</v>
      </c>
      <c r="U103" s="161">
        <v>5.0000000000000001E-3</v>
      </c>
      <c r="V103" s="161">
        <v>5.0000000000000001E-3</v>
      </c>
      <c r="W103" s="161">
        <v>5.0000000000000001E-3</v>
      </c>
      <c r="X103" s="161">
        <v>5.0000000000000001E-3</v>
      </c>
      <c r="Y103" s="161">
        <v>5.0000000000000001E-3</v>
      </c>
    </row>
    <row r="104" spans="3:25" ht="18" customHeight="1" x14ac:dyDescent="0.25">
      <c r="C104" s="1"/>
      <c r="D104" s="158" t="s">
        <v>230</v>
      </c>
      <c r="E104" s="159" t="s">
        <v>216</v>
      </c>
      <c r="F104" s="33" t="s">
        <v>159</v>
      </c>
      <c r="G104" s="34" t="s">
        <v>120</v>
      </c>
      <c r="H104" s="32">
        <v>360</v>
      </c>
      <c r="I104" s="35" t="s">
        <v>245</v>
      </c>
      <c r="J104" s="35" t="s">
        <v>35</v>
      </c>
      <c r="K104" s="36">
        <f t="shared" si="45"/>
        <v>0.70000000000000007</v>
      </c>
      <c r="L104" s="35" t="s">
        <v>37</v>
      </c>
      <c r="M104" s="37">
        <v>4.5</v>
      </c>
      <c r="N104" s="40">
        <f>$N$22/$N$20*N102</f>
        <v>0.4</v>
      </c>
      <c r="O104" s="41">
        <f>$O$22/$O$20*O102</f>
        <v>0.5</v>
      </c>
      <c r="P104" s="41">
        <f>$P$22/$P$20*P102</f>
        <v>0.6</v>
      </c>
      <c r="Q104" s="41">
        <f>$Q$22/$Q$20*Q102</f>
        <v>0.7</v>
      </c>
      <c r="R104" s="41">
        <f>$R$22/$R$20*R102</f>
        <v>0.8</v>
      </c>
      <c r="S104" s="41">
        <f>$S$22/$S$20*S102</f>
        <v>0.9</v>
      </c>
      <c r="T104" s="41">
        <f>$T$22/$T$20*T102</f>
        <v>0.9</v>
      </c>
      <c r="U104" s="41">
        <f>$U$22/$U$20*U102</f>
        <v>0.9</v>
      </c>
      <c r="V104" s="41">
        <f>$V$22/$V$20*V102</f>
        <v>0.9</v>
      </c>
      <c r="W104" s="41">
        <f>$W$22/$W$20*W102</f>
        <v>0.7</v>
      </c>
      <c r="X104" s="41">
        <f>$X$22/$X$20*X102</f>
        <v>0.6</v>
      </c>
      <c r="Y104" s="41">
        <f>$Y$22/$Y$20*Y102</f>
        <v>0.5</v>
      </c>
    </row>
    <row r="105" spans="3:25" ht="18" customHeight="1" x14ac:dyDescent="0.25">
      <c r="C105" s="1"/>
      <c r="D105" s="158" t="s">
        <v>230</v>
      </c>
      <c r="E105" s="159" t="s">
        <v>216</v>
      </c>
      <c r="F105" s="33" t="s">
        <v>159</v>
      </c>
      <c r="G105" s="34" t="s">
        <v>120</v>
      </c>
      <c r="H105" s="32">
        <v>360</v>
      </c>
      <c r="I105" s="35" t="s">
        <v>245</v>
      </c>
      <c r="J105" s="35" t="s">
        <v>35</v>
      </c>
      <c r="K105" s="36">
        <f t="shared" si="45"/>
        <v>0.29499999999999987</v>
      </c>
      <c r="L105" s="35" t="s">
        <v>38</v>
      </c>
      <c r="M105" s="37">
        <v>4.5</v>
      </c>
      <c r="N105" s="40">
        <f>N102-SUM(N103:N104)</f>
        <v>0.59499999999999997</v>
      </c>
      <c r="O105" s="41">
        <f t="shared" ref="O105" si="51">O102-SUM(O103:O104)</f>
        <v>0.495</v>
      </c>
      <c r="P105" s="41">
        <f t="shared" ref="P105:Y105" si="52">P102-SUM(P103:P104)</f>
        <v>0.39500000000000002</v>
      </c>
      <c r="Q105" s="41">
        <f t="shared" si="52"/>
        <v>0.29500000000000004</v>
      </c>
      <c r="R105" s="41">
        <f t="shared" si="52"/>
        <v>0.19499999999999995</v>
      </c>
      <c r="S105" s="41">
        <f t="shared" si="52"/>
        <v>9.4999999999999973E-2</v>
      </c>
      <c r="T105" s="41">
        <f t="shared" si="52"/>
        <v>9.4999999999999973E-2</v>
      </c>
      <c r="U105" s="41">
        <f t="shared" si="52"/>
        <v>9.4999999999999973E-2</v>
      </c>
      <c r="V105" s="41">
        <f t="shared" si="52"/>
        <v>9.4999999999999973E-2</v>
      </c>
      <c r="W105" s="41">
        <f t="shared" si="52"/>
        <v>0.29500000000000004</v>
      </c>
      <c r="X105" s="41">
        <f t="shared" si="52"/>
        <v>0.39500000000000002</v>
      </c>
      <c r="Y105" s="41">
        <f t="shared" si="52"/>
        <v>0.495</v>
      </c>
    </row>
    <row r="106" spans="3:25" ht="18" customHeight="1" x14ac:dyDescent="0.25">
      <c r="C106" s="1"/>
      <c r="D106" s="168" t="s">
        <v>230</v>
      </c>
      <c r="E106" s="168" t="s">
        <v>216</v>
      </c>
      <c r="F106" s="133" t="s">
        <v>28</v>
      </c>
      <c r="G106" s="134" t="s">
        <v>160</v>
      </c>
      <c r="H106" s="132" t="s">
        <v>28</v>
      </c>
      <c r="I106" s="135" t="s">
        <v>28</v>
      </c>
      <c r="J106" s="135" t="s">
        <v>28</v>
      </c>
      <c r="K106" s="136" t="str">
        <f t="shared" si="45"/>
        <v>n/a</v>
      </c>
      <c r="L106" s="135" t="s">
        <v>28</v>
      </c>
      <c r="M106" s="137" t="s">
        <v>28</v>
      </c>
      <c r="N106" s="138" t="s">
        <v>28</v>
      </c>
      <c r="O106" s="136" t="s">
        <v>28</v>
      </c>
      <c r="P106" s="136" t="s">
        <v>28</v>
      </c>
      <c r="Q106" s="136" t="s">
        <v>28</v>
      </c>
      <c r="R106" s="136" t="s">
        <v>28</v>
      </c>
      <c r="S106" s="136" t="s">
        <v>28</v>
      </c>
      <c r="T106" s="136" t="s">
        <v>28</v>
      </c>
      <c r="U106" s="136" t="s">
        <v>28</v>
      </c>
      <c r="V106" s="136" t="s">
        <v>28</v>
      </c>
      <c r="W106" s="136" t="s">
        <v>28</v>
      </c>
      <c r="X106" s="136" t="s">
        <v>28</v>
      </c>
      <c r="Y106" s="136" t="s">
        <v>28</v>
      </c>
    </row>
    <row r="107" spans="3:25" ht="18" customHeight="1" x14ac:dyDescent="0.25">
      <c r="C107" s="1"/>
      <c r="D107" s="169" t="s">
        <v>230</v>
      </c>
      <c r="E107" s="169" t="s">
        <v>216</v>
      </c>
      <c r="F107" s="140" t="s">
        <v>28</v>
      </c>
      <c r="G107" s="141" t="s">
        <v>161</v>
      </c>
      <c r="H107" s="139" t="s">
        <v>28</v>
      </c>
      <c r="I107" s="142" t="s">
        <v>28</v>
      </c>
      <c r="J107" s="142" t="s">
        <v>28</v>
      </c>
      <c r="K107" s="143" t="str">
        <f t="shared" si="45"/>
        <v>n/a</v>
      </c>
      <c r="L107" s="142" t="s">
        <v>28</v>
      </c>
      <c r="M107" s="144" t="s">
        <v>28</v>
      </c>
      <c r="N107" s="145" t="s">
        <v>28</v>
      </c>
      <c r="O107" s="143" t="s">
        <v>28</v>
      </c>
      <c r="P107" s="143" t="s">
        <v>28</v>
      </c>
      <c r="Q107" s="143" t="s">
        <v>28</v>
      </c>
      <c r="R107" s="143" t="s">
        <v>28</v>
      </c>
      <c r="S107" s="143" t="s">
        <v>28</v>
      </c>
      <c r="T107" s="143" t="s">
        <v>28</v>
      </c>
      <c r="U107" s="143" t="s">
        <v>28</v>
      </c>
      <c r="V107" s="143" t="s">
        <v>28</v>
      </c>
      <c r="W107" s="143" t="s">
        <v>28</v>
      </c>
      <c r="X107" s="143" t="s">
        <v>28</v>
      </c>
      <c r="Y107" s="143" t="s">
        <v>28</v>
      </c>
    </row>
    <row r="108" spans="3:25" ht="18" customHeight="1" x14ac:dyDescent="0.25">
      <c r="C108" s="1"/>
      <c r="D108" s="156" t="s">
        <v>230</v>
      </c>
      <c r="E108" s="157" t="s">
        <v>216</v>
      </c>
      <c r="F108" s="24" t="s">
        <v>162</v>
      </c>
      <c r="G108" s="25" t="s">
        <v>163</v>
      </c>
      <c r="H108" s="23">
        <v>420</v>
      </c>
      <c r="I108" s="26" t="s">
        <v>147</v>
      </c>
      <c r="J108" s="26" t="s">
        <v>34</v>
      </c>
      <c r="K108" s="27">
        <f t="shared" si="45"/>
        <v>1</v>
      </c>
      <c r="L108" s="26" t="s">
        <v>28</v>
      </c>
      <c r="M108" s="72" t="s">
        <v>28</v>
      </c>
      <c r="N108" s="30">
        <v>1</v>
      </c>
      <c r="O108" s="31">
        <v>1</v>
      </c>
      <c r="P108" s="31">
        <v>1</v>
      </c>
      <c r="Q108" s="31">
        <v>1</v>
      </c>
      <c r="R108" s="31">
        <v>1</v>
      </c>
      <c r="S108" s="31">
        <v>1</v>
      </c>
      <c r="T108" s="31">
        <v>1</v>
      </c>
      <c r="U108" s="31">
        <v>1</v>
      </c>
      <c r="V108" s="31">
        <v>1</v>
      </c>
      <c r="W108" s="31">
        <v>1</v>
      </c>
      <c r="X108" s="31">
        <v>1</v>
      </c>
      <c r="Y108" s="31">
        <v>1</v>
      </c>
    </row>
    <row r="109" spans="3:25" ht="18" customHeight="1" x14ac:dyDescent="0.25">
      <c r="C109" s="1"/>
      <c r="D109" s="156" t="s">
        <v>230</v>
      </c>
      <c r="E109" s="157" t="s">
        <v>216</v>
      </c>
      <c r="F109" s="24" t="s">
        <v>165</v>
      </c>
      <c r="G109" s="25" t="s">
        <v>163</v>
      </c>
      <c r="H109" s="23">
        <v>420</v>
      </c>
      <c r="I109" s="26" t="s">
        <v>246</v>
      </c>
      <c r="J109" s="26" t="s">
        <v>34</v>
      </c>
      <c r="K109" s="27">
        <f t="shared" si="45"/>
        <v>1</v>
      </c>
      <c r="L109" s="26" t="s">
        <v>28</v>
      </c>
      <c r="M109" s="72" t="s">
        <v>28</v>
      </c>
      <c r="N109" s="30">
        <v>1</v>
      </c>
      <c r="O109" s="31">
        <v>1</v>
      </c>
      <c r="P109" s="31">
        <v>1</v>
      </c>
      <c r="Q109" s="31">
        <v>1</v>
      </c>
      <c r="R109" s="31">
        <v>1</v>
      </c>
      <c r="S109" s="31">
        <v>1</v>
      </c>
      <c r="T109" s="31">
        <v>1</v>
      </c>
      <c r="U109" s="31">
        <v>1</v>
      </c>
      <c r="V109" s="31">
        <v>1</v>
      </c>
      <c r="W109" s="31">
        <v>1</v>
      </c>
      <c r="X109" s="31">
        <v>1</v>
      </c>
      <c r="Y109" s="31">
        <v>1</v>
      </c>
    </row>
    <row r="110" spans="3:25" ht="18" customHeight="1" x14ac:dyDescent="0.25">
      <c r="C110" s="1"/>
      <c r="D110" s="158" t="s">
        <v>230</v>
      </c>
      <c r="E110" s="159" t="s">
        <v>216</v>
      </c>
      <c r="F110" s="33" t="s">
        <v>165</v>
      </c>
      <c r="G110" s="34" t="s">
        <v>163</v>
      </c>
      <c r="H110" s="32">
        <v>420</v>
      </c>
      <c r="I110" s="35" t="s">
        <v>246</v>
      </c>
      <c r="J110" s="35" t="s">
        <v>35</v>
      </c>
      <c r="K110" s="36">
        <f t="shared" si="45"/>
        <v>1</v>
      </c>
      <c r="L110" s="35" t="s">
        <v>54</v>
      </c>
      <c r="M110" s="37">
        <v>2.5</v>
      </c>
      <c r="N110" s="40">
        <f>N109</f>
        <v>1</v>
      </c>
      <c r="O110" s="41">
        <f t="shared" ref="O110:Y110" si="53">O109</f>
        <v>1</v>
      </c>
      <c r="P110" s="41">
        <f t="shared" si="53"/>
        <v>1</v>
      </c>
      <c r="Q110" s="41">
        <f t="shared" si="53"/>
        <v>1</v>
      </c>
      <c r="R110" s="41">
        <f t="shared" si="53"/>
        <v>1</v>
      </c>
      <c r="S110" s="41">
        <f t="shared" si="53"/>
        <v>1</v>
      </c>
      <c r="T110" s="41">
        <f t="shared" si="53"/>
        <v>1</v>
      </c>
      <c r="U110" s="41">
        <f t="shared" si="53"/>
        <v>1</v>
      </c>
      <c r="V110" s="41">
        <f t="shared" si="53"/>
        <v>1</v>
      </c>
      <c r="W110" s="41">
        <f t="shared" si="53"/>
        <v>1</v>
      </c>
      <c r="X110" s="41">
        <f t="shared" si="53"/>
        <v>1</v>
      </c>
      <c r="Y110" s="41">
        <f t="shared" si="53"/>
        <v>1</v>
      </c>
    </row>
    <row r="111" spans="3:25" ht="18" customHeight="1" x14ac:dyDescent="0.25">
      <c r="C111" s="1"/>
      <c r="D111" s="156" t="s">
        <v>230</v>
      </c>
      <c r="E111" s="157" t="s">
        <v>216</v>
      </c>
      <c r="F111" s="24" t="s">
        <v>164</v>
      </c>
      <c r="G111" s="25" t="s">
        <v>163</v>
      </c>
      <c r="H111" s="23">
        <v>450</v>
      </c>
      <c r="I111" s="26" t="s">
        <v>245</v>
      </c>
      <c r="J111" s="26" t="s">
        <v>34</v>
      </c>
      <c r="K111" s="27">
        <f t="shared" si="45"/>
        <v>1</v>
      </c>
      <c r="L111" s="26" t="s">
        <v>28</v>
      </c>
      <c r="M111" s="72" t="s">
        <v>28</v>
      </c>
      <c r="N111" s="30">
        <v>1</v>
      </c>
      <c r="O111" s="31">
        <v>1</v>
      </c>
      <c r="P111" s="31">
        <v>1</v>
      </c>
      <c r="Q111" s="31">
        <v>1</v>
      </c>
      <c r="R111" s="31">
        <v>1</v>
      </c>
      <c r="S111" s="31">
        <v>1</v>
      </c>
      <c r="T111" s="31">
        <v>1</v>
      </c>
      <c r="U111" s="31">
        <v>1</v>
      </c>
      <c r="V111" s="31">
        <v>1</v>
      </c>
      <c r="W111" s="31">
        <v>1</v>
      </c>
      <c r="X111" s="31">
        <v>1</v>
      </c>
      <c r="Y111" s="31">
        <v>1</v>
      </c>
    </row>
    <row r="112" spans="3:25" ht="18" customHeight="1" x14ac:dyDescent="0.25">
      <c r="C112" s="1"/>
      <c r="D112" s="158" t="s">
        <v>230</v>
      </c>
      <c r="E112" s="159" t="s">
        <v>216</v>
      </c>
      <c r="F112" s="33" t="s">
        <v>164</v>
      </c>
      <c r="G112" s="34" t="s">
        <v>163</v>
      </c>
      <c r="H112" s="32">
        <v>450</v>
      </c>
      <c r="I112" s="35" t="s">
        <v>245</v>
      </c>
      <c r="J112" s="35" t="s">
        <v>35</v>
      </c>
      <c r="K112" s="36">
        <f t="shared" si="45"/>
        <v>4.9999999999999992E-3</v>
      </c>
      <c r="L112" s="35" t="s">
        <v>36</v>
      </c>
      <c r="M112" s="37">
        <f>10*(5*6)/10^3</f>
        <v>0.3</v>
      </c>
      <c r="N112" s="160">
        <v>5.0000000000000001E-3</v>
      </c>
      <c r="O112" s="161">
        <v>5.0000000000000001E-3</v>
      </c>
      <c r="P112" s="161">
        <v>5.0000000000000001E-3</v>
      </c>
      <c r="Q112" s="161">
        <v>5.0000000000000001E-3</v>
      </c>
      <c r="R112" s="161">
        <v>5.0000000000000001E-3</v>
      </c>
      <c r="S112" s="161">
        <v>5.0000000000000001E-3</v>
      </c>
      <c r="T112" s="161">
        <v>5.0000000000000001E-3</v>
      </c>
      <c r="U112" s="161">
        <v>5.0000000000000001E-3</v>
      </c>
      <c r="V112" s="161">
        <v>5.0000000000000001E-3</v>
      </c>
      <c r="W112" s="161">
        <v>5.0000000000000001E-3</v>
      </c>
      <c r="X112" s="161">
        <v>5.0000000000000001E-3</v>
      </c>
      <c r="Y112" s="161">
        <v>5.0000000000000001E-3</v>
      </c>
    </row>
    <row r="113" spans="3:25" ht="18" customHeight="1" x14ac:dyDescent="0.25">
      <c r="C113" s="1"/>
      <c r="D113" s="158" t="s">
        <v>230</v>
      </c>
      <c r="E113" s="159" t="s">
        <v>216</v>
      </c>
      <c r="F113" s="33" t="s">
        <v>164</v>
      </c>
      <c r="G113" s="34" t="s">
        <v>163</v>
      </c>
      <c r="H113" s="32">
        <v>450</v>
      </c>
      <c r="I113" s="35" t="s">
        <v>245</v>
      </c>
      <c r="J113" s="35" t="s">
        <v>35</v>
      </c>
      <c r="K113" s="36">
        <f t="shared" si="45"/>
        <v>0.70000000000000007</v>
      </c>
      <c r="L113" s="35" t="s">
        <v>37</v>
      </c>
      <c r="M113" s="37">
        <v>4.5</v>
      </c>
      <c r="N113" s="40">
        <f>$N$22/$N$20*N111</f>
        <v>0.4</v>
      </c>
      <c r="O113" s="41">
        <f>$O$22/$O$20*O111</f>
        <v>0.5</v>
      </c>
      <c r="P113" s="41">
        <f>$P$22/$P$20*P111</f>
        <v>0.6</v>
      </c>
      <c r="Q113" s="41">
        <f>$Q$22/$Q$20*Q111</f>
        <v>0.7</v>
      </c>
      <c r="R113" s="41">
        <f>$R$22/$R$20*R111</f>
        <v>0.8</v>
      </c>
      <c r="S113" s="41">
        <f>$S$22/$S$20*S111</f>
        <v>0.9</v>
      </c>
      <c r="T113" s="41">
        <f>$T$22/$T$20*T111</f>
        <v>0.9</v>
      </c>
      <c r="U113" s="41">
        <f>$U$22/$U$20*U111</f>
        <v>0.9</v>
      </c>
      <c r="V113" s="41">
        <f>$V$22/$V$20*V111</f>
        <v>0.9</v>
      </c>
      <c r="W113" s="41">
        <f>$W$22/$W$20*W111</f>
        <v>0.7</v>
      </c>
      <c r="X113" s="41">
        <f>$X$22/$X$20*X111</f>
        <v>0.6</v>
      </c>
      <c r="Y113" s="41">
        <f>$Y$22/$Y$20*Y111</f>
        <v>0.5</v>
      </c>
    </row>
    <row r="114" spans="3:25" ht="18" customHeight="1" x14ac:dyDescent="0.25">
      <c r="C114" s="1"/>
      <c r="D114" s="158" t="s">
        <v>230</v>
      </c>
      <c r="E114" s="159" t="s">
        <v>216</v>
      </c>
      <c r="F114" s="33" t="s">
        <v>164</v>
      </c>
      <c r="G114" s="34" t="s">
        <v>163</v>
      </c>
      <c r="H114" s="32">
        <v>450</v>
      </c>
      <c r="I114" s="35" t="s">
        <v>245</v>
      </c>
      <c r="J114" s="35" t="s">
        <v>35</v>
      </c>
      <c r="K114" s="36">
        <f t="shared" si="45"/>
        <v>0.29499999999999987</v>
      </c>
      <c r="L114" s="35" t="s">
        <v>38</v>
      </c>
      <c r="M114" s="37">
        <v>4.5</v>
      </c>
      <c r="N114" s="40">
        <f>N111-SUM(N112:N113)</f>
        <v>0.59499999999999997</v>
      </c>
      <c r="O114" s="41">
        <f t="shared" ref="O114" si="54">O111-SUM(O112:O113)</f>
        <v>0.495</v>
      </c>
      <c r="P114" s="41">
        <f t="shared" ref="P114:Y114" si="55">P111-SUM(P112:P113)</f>
        <v>0.39500000000000002</v>
      </c>
      <c r="Q114" s="41">
        <f t="shared" si="55"/>
        <v>0.29500000000000004</v>
      </c>
      <c r="R114" s="41">
        <f t="shared" si="55"/>
        <v>0.19499999999999995</v>
      </c>
      <c r="S114" s="41">
        <f t="shared" si="55"/>
        <v>9.4999999999999973E-2</v>
      </c>
      <c r="T114" s="41">
        <f t="shared" si="55"/>
        <v>9.4999999999999973E-2</v>
      </c>
      <c r="U114" s="41">
        <f t="shared" si="55"/>
        <v>9.4999999999999973E-2</v>
      </c>
      <c r="V114" s="41">
        <f t="shared" si="55"/>
        <v>9.4999999999999973E-2</v>
      </c>
      <c r="W114" s="41">
        <f t="shared" si="55"/>
        <v>0.29500000000000004</v>
      </c>
      <c r="X114" s="41">
        <f t="shared" si="55"/>
        <v>0.39500000000000002</v>
      </c>
      <c r="Y114" s="41">
        <f t="shared" si="55"/>
        <v>0.495</v>
      </c>
    </row>
    <row r="115" spans="3:25" ht="18" customHeight="1" x14ac:dyDescent="0.25">
      <c r="C115" s="1"/>
      <c r="D115" s="156" t="s">
        <v>230</v>
      </c>
      <c r="E115" s="157" t="s">
        <v>216</v>
      </c>
      <c r="F115" s="24" t="s">
        <v>170</v>
      </c>
      <c r="G115" s="25" t="s">
        <v>163</v>
      </c>
      <c r="H115" s="23">
        <v>530</v>
      </c>
      <c r="I115" s="26" t="s">
        <v>246</v>
      </c>
      <c r="J115" s="26" t="s">
        <v>34</v>
      </c>
      <c r="K115" s="27">
        <f t="shared" si="45"/>
        <v>0.75</v>
      </c>
      <c r="L115" s="26" t="s">
        <v>28</v>
      </c>
      <c r="M115" s="72" t="s">
        <v>28</v>
      </c>
      <c r="N115" s="30">
        <v>0.75</v>
      </c>
      <c r="O115" s="31">
        <v>0.75</v>
      </c>
      <c r="P115" s="31">
        <v>0.75</v>
      </c>
      <c r="Q115" s="31">
        <v>0.75</v>
      </c>
      <c r="R115" s="31">
        <v>0.75</v>
      </c>
      <c r="S115" s="31">
        <v>0.75</v>
      </c>
      <c r="T115" s="31">
        <v>0.75</v>
      </c>
      <c r="U115" s="31">
        <v>0.75</v>
      </c>
      <c r="V115" s="31">
        <v>0.75</v>
      </c>
      <c r="W115" s="31">
        <v>0.75</v>
      </c>
      <c r="X115" s="31">
        <v>0.75</v>
      </c>
      <c r="Y115" s="31">
        <v>0.75</v>
      </c>
    </row>
    <row r="116" spans="3:25" ht="18" customHeight="1" x14ac:dyDescent="0.25">
      <c r="C116" s="1"/>
      <c r="D116" s="158" t="s">
        <v>230</v>
      </c>
      <c r="E116" s="159" t="s">
        <v>216</v>
      </c>
      <c r="F116" s="33" t="s">
        <v>170</v>
      </c>
      <c r="G116" s="34" t="s">
        <v>163</v>
      </c>
      <c r="H116" s="32">
        <v>530</v>
      </c>
      <c r="I116" s="35" t="s">
        <v>246</v>
      </c>
      <c r="J116" s="35" t="s">
        <v>35</v>
      </c>
      <c r="K116" s="36">
        <f t="shared" si="45"/>
        <v>0.75</v>
      </c>
      <c r="L116" s="35" t="s">
        <v>54</v>
      </c>
      <c r="M116" s="37">
        <v>2.5</v>
      </c>
      <c r="N116" s="40">
        <f>N115</f>
        <v>0.75</v>
      </c>
      <c r="O116" s="41">
        <f t="shared" ref="O116:Y116" si="56">O115</f>
        <v>0.75</v>
      </c>
      <c r="P116" s="41">
        <f t="shared" si="56"/>
        <v>0.75</v>
      </c>
      <c r="Q116" s="41">
        <f t="shared" si="56"/>
        <v>0.75</v>
      </c>
      <c r="R116" s="41">
        <f t="shared" si="56"/>
        <v>0.75</v>
      </c>
      <c r="S116" s="41">
        <f t="shared" si="56"/>
        <v>0.75</v>
      </c>
      <c r="T116" s="41">
        <f t="shared" si="56"/>
        <v>0.75</v>
      </c>
      <c r="U116" s="41">
        <f t="shared" si="56"/>
        <v>0.75</v>
      </c>
      <c r="V116" s="41">
        <f t="shared" si="56"/>
        <v>0.75</v>
      </c>
      <c r="W116" s="41">
        <f t="shared" si="56"/>
        <v>0.75</v>
      </c>
      <c r="X116" s="41">
        <f t="shared" si="56"/>
        <v>0.75</v>
      </c>
      <c r="Y116" s="41">
        <f t="shared" si="56"/>
        <v>0.75</v>
      </c>
    </row>
    <row r="117" spans="3:25" ht="18" customHeight="1" x14ac:dyDescent="0.25">
      <c r="C117" s="1"/>
      <c r="D117" s="156" t="s">
        <v>230</v>
      </c>
      <c r="E117" s="157" t="s">
        <v>216</v>
      </c>
      <c r="F117" s="24" t="s">
        <v>166</v>
      </c>
      <c r="G117" s="25" t="s">
        <v>163</v>
      </c>
      <c r="H117" s="23">
        <v>540</v>
      </c>
      <c r="I117" s="26" t="s">
        <v>247</v>
      </c>
      <c r="J117" s="26" t="s">
        <v>34</v>
      </c>
      <c r="K117" s="27">
        <f t="shared" si="45"/>
        <v>0.25</v>
      </c>
      <c r="L117" s="26" t="s">
        <v>28</v>
      </c>
      <c r="M117" s="72" t="s">
        <v>28</v>
      </c>
      <c r="N117" s="30">
        <v>0.25</v>
      </c>
      <c r="O117" s="31">
        <v>0.25</v>
      </c>
      <c r="P117" s="31">
        <v>0.25</v>
      </c>
      <c r="Q117" s="31">
        <v>0.25</v>
      </c>
      <c r="R117" s="31">
        <v>0.25</v>
      </c>
      <c r="S117" s="31">
        <v>0.25</v>
      </c>
      <c r="T117" s="31">
        <v>0.25</v>
      </c>
      <c r="U117" s="31">
        <v>0.25</v>
      </c>
      <c r="V117" s="31">
        <v>0.25</v>
      </c>
      <c r="W117" s="31">
        <v>0.25</v>
      </c>
      <c r="X117" s="31">
        <v>0.25</v>
      </c>
      <c r="Y117" s="31">
        <v>0.25</v>
      </c>
    </row>
    <row r="118" spans="3:25" ht="18" customHeight="1" x14ac:dyDescent="0.25">
      <c r="C118" s="1"/>
      <c r="D118" s="158" t="s">
        <v>230</v>
      </c>
      <c r="E118" s="159" t="s">
        <v>216</v>
      </c>
      <c r="F118" s="33" t="s">
        <v>166</v>
      </c>
      <c r="G118" s="34" t="s">
        <v>163</v>
      </c>
      <c r="H118" s="32">
        <v>540</v>
      </c>
      <c r="I118" s="35" t="s">
        <v>247</v>
      </c>
      <c r="J118" s="35" t="s">
        <v>35</v>
      </c>
      <c r="K118" s="36">
        <f t="shared" si="45"/>
        <v>0.125</v>
      </c>
      <c r="L118" s="35" t="s">
        <v>168</v>
      </c>
      <c r="M118" s="37">
        <v>200</v>
      </c>
      <c r="N118" s="40">
        <f>50%*N117</f>
        <v>0.125</v>
      </c>
      <c r="O118" s="41">
        <f t="shared" ref="O118:Y118" si="57">50%*O117</f>
        <v>0.125</v>
      </c>
      <c r="P118" s="41">
        <f t="shared" si="57"/>
        <v>0.125</v>
      </c>
      <c r="Q118" s="41">
        <f t="shared" si="57"/>
        <v>0.125</v>
      </c>
      <c r="R118" s="41">
        <f t="shared" si="57"/>
        <v>0.125</v>
      </c>
      <c r="S118" s="41">
        <f t="shared" si="57"/>
        <v>0.125</v>
      </c>
      <c r="T118" s="41">
        <f t="shared" si="57"/>
        <v>0.125</v>
      </c>
      <c r="U118" s="41">
        <f t="shared" si="57"/>
        <v>0.125</v>
      </c>
      <c r="V118" s="41">
        <f t="shared" si="57"/>
        <v>0.125</v>
      </c>
      <c r="W118" s="41">
        <f t="shared" si="57"/>
        <v>0.125</v>
      </c>
      <c r="X118" s="41">
        <f t="shared" si="57"/>
        <v>0.125</v>
      </c>
      <c r="Y118" s="41">
        <f t="shared" si="57"/>
        <v>0.125</v>
      </c>
    </row>
    <row r="119" spans="3:25" ht="18" customHeight="1" x14ac:dyDescent="0.25">
      <c r="C119" s="1"/>
      <c r="D119" s="158" t="s">
        <v>230</v>
      </c>
      <c r="E119" s="159" t="s">
        <v>216</v>
      </c>
      <c r="F119" s="33" t="s">
        <v>166</v>
      </c>
      <c r="G119" s="34" t="s">
        <v>163</v>
      </c>
      <c r="H119" s="32">
        <v>540</v>
      </c>
      <c r="I119" s="35" t="s">
        <v>247</v>
      </c>
      <c r="J119" s="35" t="s">
        <v>35</v>
      </c>
      <c r="K119" s="36">
        <f t="shared" si="45"/>
        <v>0.125</v>
      </c>
      <c r="L119" s="91" t="s">
        <v>140</v>
      </c>
      <c r="M119" s="92">
        <v>220</v>
      </c>
      <c r="N119" s="93">
        <f>N117-N118</f>
        <v>0.125</v>
      </c>
      <c r="O119" s="46">
        <f t="shared" ref="O119:Y119" si="58">O117-O118</f>
        <v>0.125</v>
      </c>
      <c r="P119" s="46">
        <f t="shared" si="58"/>
        <v>0.125</v>
      </c>
      <c r="Q119" s="46">
        <f t="shared" si="58"/>
        <v>0.125</v>
      </c>
      <c r="R119" s="46">
        <f t="shared" si="58"/>
        <v>0.125</v>
      </c>
      <c r="S119" s="46">
        <f t="shared" si="58"/>
        <v>0.125</v>
      </c>
      <c r="T119" s="46">
        <f t="shared" si="58"/>
        <v>0.125</v>
      </c>
      <c r="U119" s="46">
        <f t="shared" si="58"/>
        <v>0.125</v>
      </c>
      <c r="V119" s="46">
        <f t="shared" si="58"/>
        <v>0.125</v>
      </c>
      <c r="W119" s="46">
        <f t="shared" si="58"/>
        <v>0.125</v>
      </c>
      <c r="X119" s="46">
        <f t="shared" si="58"/>
        <v>0.125</v>
      </c>
      <c r="Y119" s="46">
        <f t="shared" si="58"/>
        <v>0.125</v>
      </c>
    </row>
    <row r="120" spans="3:25" ht="18" customHeight="1" x14ac:dyDescent="0.25">
      <c r="C120" s="1"/>
      <c r="D120" s="158" t="s">
        <v>230</v>
      </c>
      <c r="E120" s="159" t="s">
        <v>216</v>
      </c>
      <c r="F120" s="33" t="s">
        <v>166</v>
      </c>
      <c r="G120" s="34" t="s">
        <v>163</v>
      </c>
      <c r="H120" s="32">
        <v>540</v>
      </c>
      <c r="I120" s="35" t="s">
        <v>247</v>
      </c>
      <c r="J120" s="35" t="s">
        <v>35</v>
      </c>
      <c r="K120" s="36">
        <f t="shared" si="45"/>
        <v>0</v>
      </c>
      <c r="L120" s="35" t="s">
        <v>143</v>
      </c>
      <c r="M120" s="37">
        <f>591/2</f>
        <v>295.5</v>
      </c>
      <c r="N120" s="130">
        <v>0</v>
      </c>
      <c r="O120" s="131">
        <v>0</v>
      </c>
      <c r="P120" s="131">
        <v>0</v>
      </c>
      <c r="Q120" s="131">
        <v>0</v>
      </c>
      <c r="R120" s="131">
        <v>0</v>
      </c>
      <c r="S120" s="131">
        <v>0</v>
      </c>
      <c r="T120" s="131">
        <v>0</v>
      </c>
      <c r="U120" s="131">
        <v>0</v>
      </c>
      <c r="V120" s="131">
        <v>0</v>
      </c>
      <c r="W120" s="131">
        <v>0</v>
      </c>
      <c r="X120" s="131">
        <v>0</v>
      </c>
      <c r="Y120" s="131">
        <v>0</v>
      </c>
    </row>
    <row r="121" spans="3:25" ht="18" customHeight="1" x14ac:dyDescent="0.25">
      <c r="C121" s="1"/>
      <c r="D121" s="169" t="s">
        <v>230</v>
      </c>
      <c r="E121" s="169" t="s">
        <v>216</v>
      </c>
      <c r="F121" s="140" t="s">
        <v>28</v>
      </c>
      <c r="G121" s="141" t="s">
        <v>172</v>
      </c>
      <c r="H121" s="139" t="s">
        <v>28</v>
      </c>
      <c r="I121" s="142" t="s">
        <v>28</v>
      </c>
      <c r="J121" s="142" t="s">
        <v>28</v>
      </c>
      <c r="K121" s="143" t="str">
        <f t="shared" si="45"/>
        <v>n/a</v>
      </c>
      <c r="L121" s="142" t="s">
        <v>28</v>
      </c>
      <c r="M121" s="144" t="s">
        <v>28</v>
      </c>
      <c r="N121" s="145" t="s">
        <v>28</v>
      </c>
      <c r="O121" s="143" t="s">
        <v>28</v>
      </c>
      <c r="P121" s="143" t="s">
        <v>28</v>
      </c>
      <c r="Q121" s="143" t="s">
        <v>28</v>
      </c>
      <c r="R121" s="143" t="s">
        <v>28</v>
      </c>
      <c r="S121" s="143" t="s">
        <v>28</v>
      </c>
      <c r="T121" s="143" t="s">
        <v>28</v>
      </c>
      <c r="U121" s="143" t="s">
        <v>28</v>
      </c>
      <c r="V121" s="143" t="s">
        <v>28</v>
      </c>
      <c r="W121" s="143" t="s">
        <v>28</v>
      </c>
      <c r="X121" s="143" t="s">
        <v>28</v>
      </c>
      <c r="Y121" s="143" t="s">
        <v>28</v>
      </c>
    </row>
    <row r="122" spans="3:25" ht="17.25" customHeight="1" x14ac:dyDescent="0.25">
      <c r="C122" s="1"/>
      <c r="D122" s="23" t="s">
        <v>230</v>
      </c>
      <c r="E122" s="23" t="s">
        <v>216</v>
      </c>
      <c r="F122" s="24" t="s">
        <v>173</v>
      </c>
      <c r="G122" s="25" t="s">
        <v>163</v>
      </c>
      <c r="H122" s="23">
        <v>550</v>
      </c>
      <c r="I122" s="26" t="s">
        <v>158</v>
      </c>
      <c r="J122" s="26" t="s">
        <v>34</v>
      </c>
      <c r="K122" s="27">
        <f t="shared" si="45"/>
        <v>0.13333333333333333</v>
      </c>
      <c r="L122" s="28" t="s">
        <v>28</v>
      </c>
      <c r="M122" s="29" t="s">
        <v>28</v>
      </c>
      <c r="N122" s="30">
        <v>0.02</v>
      </c>
      <c r="O122" s="31">
        <v>0.06</v>
      </c>
      <c r="P122" s="31">
        <v>0.1</v>
      </c>
      <c r="Q122" s="31">
        <v>0.1</v>
      </c>
      <c r="R122" s="31">
        <v>0.12</v>
      </c>
      <c r="S122" s="31">
        <v>0.14000000000000001</v>
      </c>
      <c r="T122" s="31">
        <v>0.22</v>
      </c>
      <c r="U122" s="31">
        <v>0.36</v>
      </c>
      <c r="V122" s="31">
        <v>0.22</v>
      </c>
      <c r="W122" s="31">
        <v>0.14000000000000001</v>
      </c>
      <c r="X122" s="31">
        <v>0.1</v>
      </c>
      <c r="Y122" s="31">
        <v>0.02</v>
      </c>
    </row>
    <row r="123" spans="3:25" ht="17.25" customHeight="1" x14ac:dyDescent="0.25">
      <c r="C123" s="1"/>
      <c r="D123" s="32" t="s">
        <v>230</v>
      </c>
      <c r="E123" s="32" t="s">
        <v>216</v>
      </c>
      <c r="F123" s="33" t="s">
        <v>173</v>
      </c>
      <c r="G123" s="34" t="s">
        <v>163</v>
      </c>
      <c r="H123" s="32">
        <v>550</v>
      </c>
      <c r="I123" s="35" t="s">
        <v>158</v>
      </c>
      <c r="J123" s="35" t="s">
        <v>35</v>
      </c>
      <c r="K123" s="36">
        <f t="shared" si="45"/>
        <v>9.1666666666666674E-2</v>
      </c>
      <c r="L123" s="35" t="s">
        <v>156</v>
      </c>
      <c r="M123" s="37">
        <v>0.12</v>
      </c>
      <c r="N123" s="44">
        <f>ROUND(N122*0.7,2)</f>
        <v>0.01</v>
      </c>
      <c r="O123" s="39">
        <f t="shared" ref="O123:Y123" si="59">ROUND(O122*0.7,2)</f>
        <v>0.04</v>
      </c>
      <c r="P123" s="39">
        <f t="shared" si="59"/>
        <v>7.0000000000000007E-2</v>
      </c>
      <c r="Q123" s="39">
        <f t="shared" si="59"/>
        <v>7.0000000000000007E-2</v>
      </c>
      <c r="R123" s="39">
        <f t="shared" si="59"/>
        <v>0.08</v>
      </c>
      <c r="S123" s="39">
        <f t="shared" si="59"/>
        <v>0.1</v>
      </c>
      <c r="T123" s="39">
        <f t="shared" si="59"/>
        <v>0.15</v>
      </c>
      <c r="U123" s="39">
        <f t="shared" si="59"/>
        <v>0.25</v>
      </c>
      <c r="V123" s="39">
        <f t="shared" si="59"/>
        <v>0.15</v>
      </c>
      <c r="W123" s="39">
        <f t="shared" si="59"/>
        <v>0.1</v>
      </c>
      <c r="X123" s="39">
        <f t="shared" si="59"/>
        <v>7.0000000000000007E-2</v>
      </c>
      <c r="Y123" s="39">
        <f t="shared" si="59"/>
        <v>0.01</v>
      </c>
    </row>
    <row r="124" spans="3:25" ht="17.25" customHeight="1" x14ac:dyDescent="0.25">
      <c r="C124" s="1"/>
      <c r="D124" s="32" t="s">
        <v>230</v>
      </c>
      <c r="E124" s="32" t="s">
        <v>216</v>
      </c>
      <c r="F124" s="33" t="s">
        <v>173</v>
      </c>
      <c r="G124" s="34" t="s">
        <v>163</v>
      </c>
      <c r="H124" s="32">
        <v>550</v>
      </c>
      <c r="I124" s="35" t="s">
        <v>158</v>
      </c>
      <c r="J124" s="35" t="s">
        <v>35</v>
      </c>
      <c r="K124" s="36">
        <f t="shared" si="45"/>
        <v>4.1666666666666664E-2</v>
      </c>
      <c r="L124" s="35" t="s">
        <v>157</v>
      </c>
      <c r="M124" s="37">
        <v>0.75</v>
      </c>
      <c r="N124" s="44">
        <f>N122-N123</f>
        <v>0.01</v>
      </c>
      <c r="O124" s="39">
        <f t="shared" ref="O124:Y124" si="60">O122-O123</f>
        <v>1.9999999999999997E-2</v>
      </c>
      <c r="P124" s="39">
        <f t="shared" si="60"/>
        <v>0.03</v>
      </c>
      <c r="Q124" s="39">
        <f t="shared" si="60"/>
        <v>0.03</v>
      </c>
      <c r="R124" s="39">
        <f t="shared" si="60"/>
        <v>3.9999999999999994E-2</v>
      </c>
      <c r="S124" s="39">
        <f t="shared" si="60"/>
        <v>4.0000000000000008E-2</v>
      </c>
      <c r="T124" s="39">
        <f t="shared" si="60"/>
        <v>7.0000000000000007E-2</v>
      </c>
      <c r="U124" s="39">
        <f t="shared" si="60"/>
        <v>0.10999999999999999</v>
      </c>
      <c r="V124" s="39">
        <f t="shared" si="60"/>
        <v>7.0000000000000007E-2</v>
      </c>
      <c r="W124" s="39">
        <f t="shared" si="60"/>
        <v>4.0000000000000008E-2</v>
      </c>
      <c r="X124" s="39">
        <f t="shared" si="60"/>
        <v>0.03</v>
      </c>
      <c r="Y124" s="39">
        <f t="shared" si="60"/>
        <v>0.01</v>
      </c>
    </row>
    <row r="125" spans="3:25" ht="17.25" customHeight="1" x14ac:dyDescent="0.25">
      <c r="C125" s="1"/>
      <c r="D125" s="32" t="s">
        <v>230</v>
      </c>
      <c r="E125" s="32" t="s">
        <v>216</v>
      </c>
      <c r="F125" s="33" t="s">
        <v>173</v>
      </c>
      <c r="G125" s="34" t="s">
        <v>163</v>
      </c>
      <c r="H125" s="32">
        <v>550</v>
      </c>
      <c r="I125" s="35" t="s">
        <v>158</v>
      </c>
      <c r="J125" s="35" t="s">
        <v>35</v>
      </c>
      <c r="K125" s="36">
        <f t="shared" si="45"/>
        <v>0.13333333333333333</v>
      </c>
      <c r="L125" s="35" t="s">
        <v>55</v>
      </c>
      <c r="M125" s="37">
        <f>ROUND(10%*30,1)</f>
        <v>3</v>
      </c>
      <c r="N125" s="44">
        <f>SUM(N123:N124)</f>
        <v>0.02</v>
      </c>
      <c r="O125" s="39">
        <f t="shared" ref="O125:Y125" si="61">SUM(O123:O124)</f>
        <v>0.06</v>
      </c>
      <c r="P125" s="39">
        <f t="shared" si="61"/>
        <v>0.1</v>
      </c>
      <c r="Q125" s="39">
        <f t="shared" si="61"/>
        <v>0.1</v>
      </c>
      <c r="R125" s="39">
        <f t="shared" si="61"/>
        <v>0.12</v>
      </c>
      <c r="S125" s="39">
        <f t="shared" si="61"/>
        <v>0.14000000000000001</v>
      </c>
      <c r="T125" s="39">
        <f t="shared" si="61"/>
        <v>0.22</v>
      </c>
      <c r="U125" s="39">
        <f t="shared" si="61"/>
        <v>0.36</v>
      </c>
      <c r="V125" s="39">
        <f t="shared" si="61"/>
        <v>0.22</v>
      </c>
      <c r="W125" s="39">
        <f t="shared" si="61"/>
        <v>0.14000000000000001</v>
      </c>
      <c r="X125" s="39">
        <f t="shared" si="61"/>
        <v>0.1</v>
      </c>
      <c r="Y125" s="39">
        <f t="shared" si="61"/>
        <v>0.02</v>
      </c>
    </row>
    <row r="126" spans="3:25" ht="18" customHeight="1" x14ac:dyDescent="0.25">
      <c r="C126" s="1"/>
      <c r="D126" s="11" t="s">
        <v>230</v>
      </c>
      <c r="E126" s="11" t="s">
        <v>216</v>
      </c>
      <c r="F126" s="12" t="s">
        <v>28</v>
      </c>
      <c r="G126" s="13" t="s">
        <v>176</v>
      </c>
      <c r="H126" s="11" t="s">
        <v>28</v>
      </c>
      <c r="I126" s="14" t="s">
        <v>28</v>
      </c>
      <c r="J126" s="14" t="s">
        <v>28</v>
      </c>
      <c r="K126" s="11" t="str">
        <f t="shared" si="45"/>
        <v>n/a</v>
      </c>
      <c r="L126" s="14" t="s">
        <v>28</v>
      </c>
      <c r="M126" s="15" t="s">
        <v>28</v>
      </c>
      <c r="N126" s="16" t="s">
        <v>28</v>
      </c>
      <c r="O126" s="11" t="s">
        <v>28</v>
      </c>
      <c r="P126" s="11" t="s">
        <v>28</v>
      </c>
      <c r="Q126" s="11" t="s">
        <v>28</v>
      </c>
      <c r="R126" s="11" t="s">
        <v>28</v>
      </c>
      <c r="S126" s="11" t="s">
        <v>28</v>
      </c>
      <c r="T126" s="11" t="s">
        <v>28</v>
      </c>
      <c r="U126" s="11" t="s">
        <v>28</v>
      </c>
      <c r="V126" s="11" t="s">
        <v>28</v>
      </c>
      <c r="W126" s="11" t="s">
        <v>28</v>
      </c>
      <c r="X126" s="11" t="s">
        <v>28</v>
      </c>
      <c r="Y126" s="11" t="s">
        <v>28</v>
      </c>
    </row>
    <row r="127" spans="3:25" ht="18" customHeight="1" x14ac:dyDescent="0.25">
      <c r="C127" s="1"/>
      <c r="D127" s="17" t="s">
        <v>230</v>
      </c>
      <c r="E127" s="17" t="s">
        <v>216</v>
      </c>
      <c r="F127" s="18" t="s">
        <v>28</v>
      </c>
      <c r="G127" s="19" t="s">
        <v>177</v>
      </c>
      <c r="H127" s="17" t="s">
        <v>28</v>
      </c>
      <c r="I127" s="20" t="s">
        <v>28</v>
      </c>
      <c r="J127" s="20" t="s">
        <v>28</v>
      </c>
      <c r="K127" s="17" t="str">
        <f t="shared" si="45"/>
        <v>n/a</v>
      </c>
      <c r="L127" s="20" t="s">
        <v>28</v>
      </c>
      <c r="M127" s="21" t="s">
        <v>28</v>
      </c>
      <c r="N127" s="22" t="s">
        <v>28</v>
      </c>
      <c r="O127" s="17" t="s">
        <v>28</v>
      </c>
      <c r="P127" s="17" t="s">
        <v>28</v>
      </c>
      <c r="Q127" s="17" t="s">
        <v>28</v>
      </c>
      <c r="R127" s="17" t="s">
        <v>28</v>
      </c>
      <c r="S127" s="17" t="s">
        <v>28</v>
      </c>
      <c r="T127" s="17" t="s">
        <v>28</v>
      </c>
      <c r="U127" s="17" t="s">
        <v>28</v>
      </c>
      <c r="V127" s="17" t="s">
        <v>28</v>
      </c>
      <c r="W127" s="17" t="s">
        <v>28</v>
      </c>
      <c r="X127" s="17" t="s">
        <v>28</v>
      </c>
      <c r="Y127" s="17" t="s">
        <v>28</v>
      </c>
    </row>
    <row r="128" spans="3:25" ht="18" customHeight="1" x14ac:dyDescent="0.25">
      <c r="C128" s="1"/>
      <c r="D128" s="156" t="s">
        <v>230</v>
      </c>
      <c r="E128" s="157" t="s">
        <v>216</v>
      </c>
      <c r="F128" s="24" t="s">
        <v>249</v>
      </c>
      <c r="G128" s="25" t="s">
        <v>179</v>
      </c>
      <c r="H128" s="23">
        <v>750</v>
      </c>
      <c r="I128" s="26" t="s">
        <v>246</v>
      </c>
      <c r="J128" s="26" t="s">
        <v>34</v>
      </c>
      <c r="K128" s="27">
        <f t="shared" si="45"/>
        <v>0.45000000000000012</v>
      </c>
      <c r="L128" s="26" t="s">
        <v>28</v>
      </c>
      <c r="M128" s="72" t="s">
        <v>28</v>
      </c>
      <c r="N128" s="30">
        <v>0.45</v>
      </c>
      <c r="O128" s="31">
        <v>0.45</v>
      </c>
      <c r="P128" s="31">
        <v>0.45</v>
      </c>
      <c r="Q128" s="31">
        <v>0.45</v>
      </c>
      <c r="R128" s="31">
        <v>0.45</v>
      </c>
      <c r="S128" s="31">
        <v>0.45</v>
      </c>
      <c r="T128" s="31">
        <v>0.45</v>
      </c>
      <c r="U128" s="31">
        <v>0.45</v>
      </c>
      <c r="V128" s="31">
        <v>0.45</v>
      </c>
      <c r="W128" s="31">
        <v>0.45</v>
      </c>
      <c r="X128" s="31">
        <v>0.45</v>
      </c>
      <c r="Y128" s="31">
        <v>0.45</v>
      </c>
    </row>
    <row r="129" spans="3:25" ht="18" customHeight="1" x14ac:dyDescent="0.25">
      <c r="C129" s="1"/>
      <c r="D129" s="158" t="s">
        <v>230</v>
      </c>
      <c r="E129" s="159" t="s">
        <v>216</v>
      </c>
      <c r="F129" s="33" t="s">
        <v>249</v>
      </c>
      <c r="G129" s="34" t="s">
        <v>179</v>
      </c>
      <c r="H129" s="32">
        <v>750</v>
      </c>
      <c r="I129" s="35" t="s">
        <v>246</v>
      </c>
      <c r="J129" s="35" t="s">
        <v>35</v>
      </c>
      <c r="K129" s="36">
        <f t="shared" si="45"/>
        <v>0.45000000000000012</v>
      </c>
      <c r="L129" s="35" t="s">
        <v>54</v>
      </c>
      <c r="M129" s="37">
        <v>2.5</v>
      </c>
      <c r="N129" s="40">
        <f>N128</f>
        <v>0.45</v>
      </c>
      <c r="O129" s="41">
        <f t="shared" ref="O129:Y129" si="62">O128</f>
        <v>0.45</v>
      </c>
      <c r="P129" s="41">
        <f t="shared" si="62"/>
        <v>0.45</v>
      </c>
      <c r="Q129" s="41">
        <f t="shared" si="62"/>
        <v>0.45</v>
      </c>
      <c r="R129" s="41">
        <f t="shared" si="62"/>
        <v>0.45</v>
      </c>
      <c r="S129" s="41">
        <f t="shared" si="62"/>
        <v>0.45</v>
      </c>
      <c r="T129" s="41">
        <f t="shared" si="62"/>
        <v>0.45</v>
      </c>
      <c r="U129" s="41">
        <f t="shared" si="62"/>
        <v>0.45</v>
      </c>
      <c r="V129" s="41">
        <f t="shared" si="62"/>
        <v>0.45</v>
      </c>
      <c r="W129" s="41">
        <f t="shared" si="62"/>
        <v>0.45</v>
      </c>
      <c r="X129" s="41">
        <f t="shared" si="62"/>
        <v>0.45</v>
      </c>
      <c r="Y129" s="41">
        <f t="shared" si="62"/>
        <v>0.45</v>
      </c>
    </row>
    <row r="130" spans="3:25" ht="18" customHeight="1" x14ac:dyDescent="0.25">
      <c r="C130" s="1"/>
      <c r="D130" s="156" t="s">
        <v>230</v>
      </c>
      <c r="E130" s="157" t="s">
        <v>216</v>
      </c>
      <c r="F130" s="24" t="s">
        <v>178</v>
      </c>
      <c r="G130" s="25" t="s">
        <v>179</v>
      </c>
      <c r="H130" s="23">
        <v>900</v>
      </c>
      <c r="I130" s="26" t="s">
        <v>147</v>
      </c>
      <c r="J130" s="26" t="s">
        <v>34</v>
      </c>
      <c r="K130" s="27">
        <f t="shared" si="45"/>
        <v>1</v>
      </c>
      <c r="L130" s="26" t="s">
        <v>28</v>
      </c>
      <c r="M130" s="72" t="s">
        <v>28</v>
      </c>
      <c r="N130" s="30">
        <v>1</v>
      </c>
      <c r="O130" s="31">
        <v>1</v>
      </c>
      <c r="P130" s="31">
        <v>1</v>
      </c>
      <c r="Q130" s="31">
        <v>1</v>
      </c>
      <c r="R130" s="31">
        <v>1</v>
      </c>
      <c r="S130" s="31">
        <v>1</v>
      </c>
      <c r="T130" s="31">
        <v>1</v>
      </c>
      <c r="U130" s="31">
        <v>1</v>
      </c>
      <c r="V130" s="31">
        <v>1</v>
      </c>
      <c r="W130" s="31">
        <v>1</v>
      </c>
      <c r="X130" s="31">
        <v>1</v>
      </c>
      <c r="Y130" s="31">
        <v>1</v>
      </c>
    </row>
    <row r="131" spans="3:25" ht="18" customHeight="1" x14ac:dyDescent="0.25">
      <c r="C131" s="1"/>
      <c r="D131" s="156" t="s">
        <v>230</v>
      </c>
      <c r="E131" s="157" t="s">
        <v>216</v>
      </c>
      <c r="F131" s="24" t="s">
        <v>180</v>
      </c>
      <c r="G131" s="25" t="s">
        <v>179</v>
      </c>
      <c r="H131" s="23">
        <v>950</v>
      </c>
      <c r="I131" s="26" t="s">
        <v>245</v>
      </c>
      <c r="J131" s="26" t="s">
        <v>34</v>
      </c>
      <c r="K131" s="27">
        <f t="shared" si="45"/>
        <v>1</v>
      </c>
      <c r="L131" s="26" t="s">
        <v>28</v>
      </c>
      <c r="M131" s="72" t="s">
        <v>28</v>
      </c>
      <c r="N131" s="30">
        <v>1</v>
      </c>
      <c r="O131" s="31">
        <v>1</v>
      </c>
      <c r="P131" s="31">
        <v>1</v>
      </c>
      <c r="Q131" s="31">
        <v>1</v>
      </c>
      <c r="R131" s="31">
        <v>1</v>
      </c>
      <c r="S131" s="31">
        <v>1</v>
      </c>
      <c r="T131" s="31">
        <v>1</v>
      </c>
      <c r="U131" s="31">
        <v>1</v>
      </c>
      <c r="V131" s="31">
        <v>1</v>
      </c>
      <c r="W131" s="31">
        <v>1</v>
      </c>
      <c r="X131" s="31">
        <v>1</v>
      </c>
      <c r="Y131" s="31">
        <v>1</v>
      </c>
    </row>
    <row r="132" spans="3:25" ht="18" customHeight="1" x14ac:dyDescent="0.25">
      <c r="C132" s="1"/>
      <c r="D132" s="158" t="s">
        <v>230</v>
      </c>
      <c r="E132" s="159" t="s">
        <v>216</v>
      </c>
      <c r="F132" s="33" t="s">
        <v>180</v>
      </c>
      <c r="G132" s="34" t="s">
        <v>179</v>
      </c>
      <c r="H132" s="32">
        <v>950</v>
      </c>
      <c r="I132" s="35" t="s">
        <v>245</v>
      </c>
      <c r="J132" s="35" t="s">
        <v>35</v>
      </c>
      <c r="K132" s="36">
        <f t="shared" si="45"/>
        <v>4.9999999999999992E-3</v>
      </c>
      <c r="L132" s="35" t="s">
        <v>36</v>
      </c>
      <c r="M132" s="37">
        <f>10*(5*6)/10^3</f>
        <v>0.3</v>
      </c>
      <c r="N132" s="160">
        <v>5.0000000000000001E-3</v>
      </c>
      <c r="O132" s="161">
        <v>5.0000000000000001E-3</v>
      </c>
      <c r="P132" s="161">
        <v>5.0000000000000001E-3</v>
      </c>
      <c r="Q132" s="161">
        <v>5.0000000000000001E-3</v>
      </c>
      <c r="R132" s="161">
        <v>5.0000000000000001E-3</v>
      </c>
      <c r="S132" s="161">
        <v>5.0000000000000001E-3</v>
      </c>
      <c r="T132" s="161">
        <v>5.0000000000000001E-3</v>
      </c>
      <c r="U132" s="161">
        <v>5.0000000000000001E-3</v>
      </c>
      <c r="V132" s="161">
        <v>5.0000000000000001E-3</v>
      </c>
      <c r="W132" s="161">
        <v>5.0000000000000001E-3</v>
      </c>
      <c r="X132" s="161">
        <v>5.0000000000000001E-3</v>
      </c>
      <c r="Y132" s="161">
        <v>5.0000000000000001E-3</v>
      </c>
    </row>
    <row r="133" spans="3:25" ht="18" customHeight="1" x14ac:dyDescent="0.25">
      <c r="C133" s="1"/>
      <c r="D133" s="158" t="s">
        <v>230</v>
      </c>
      <c r="E133" s="159" t="s">
        <v>216</v>
      </c>
      <c r="F133" s="33" t="s">
        <v>180</v>
      </c>
      <c r="G133" s="34" t="s">
        <v>179</v>
      </c>
      <c r="H133" s="32">
        <v>950</v>
      </c>
      <c r="I133" s="35" t="s">
        <v>245</v>
      </c>
      <c r="J133" s="35" t="s">
        <v>35</v>
      </c>
      <c r="K133" s="36">
        <f t="shared" si="45"/>
        <v>0.70000000000000007</v>
      </c>
      <c r="L133" s="35" t="s">
        <v>37</v>
      </c>
      <c r="M133" s="37">
        <v>4.5</v>
      </c>
      <c r="N133" s="40">
        <f>$N$22/$N$20*N131</f>
        <v>0.4</v>
      </c>
      <c r="O133" s="41">
        <f>$O$22/$O$20*O131</f>
        <v>0.5</v>
      </c>
      <c r="P133" s="41">
        <f>$P$22/$P$20*P131</f>
        <v>0.6</v>
      </c>
      <c r="Q133" s="41">
        <f>$Q$22/$Q$20*Q131</f>
        <v>0.7</v>
      </c>
      <c r="R133" s="41">
        <f>$R$22/$R$20*R131</f>
        <v>0.8</v>
      </c>
      <c r="S133" s="41">
        <f>$S$22/$S$20*S131</f>
        <v>0.9</v>
      </c>
      <c r="T133" s="41">
        <f>$T$22/$T$20*T131</f>
        <v>0.9</v>
      </c>
      <c r="U133" s="41">
        <f>$U$22/$U$20*U131</f>
        <v>0.9</v>
      </c>
      <c r="V133" s="41">
        <f>$V$22/$V$20*V131</f>
        <v>0.9</v>
      </c>
      <c r="W133" s="41">
        <f>$W$22/$W$20*W131</f>
        <v>0.7</v>
      </c>
      <c r="X133" s="41">
        <f>$X$22/$X$20*X131</f>
        <v>0.6</v>
      </c>
      <c r="Y133" s="41">
        <f>$Y$22/$Y$20*Y131</f>
        <v>0.5</v>
      </c>
    </row>
    <row r="134" spans="3:25" ht="18" customHeight="1" x14ac:dyDescent="0.25">
      <c r="C134" s="1"/>
      <c r="D134" s="158" t="s">
        <v>230</v>
      </c>
      <c r="E134" s="159" t="s">
        <v>216</v>
      </c>
      <c r="F134" s="33" t="s">
        <v>180</v>
      </c>
      <c r="G134" s="34" t="s">
        <v>179</v>
      </c>
      <c r="H134" s="32">
        <v>950</v>
      </c>
      <c r="I134" s="35" t="s">
        <v>245</v>
      </c>
      <c r="J134" s="35" t="s">
        <v>35</v>
      </c>
      <c r="K134" s="36">
        <f t="shared" si="45"/>
        <v>0.29499999999999987</v>
      </c>
      <c r="L134" s="35" t="s">
        <v>38</v>
      </c>
      <c r="M134" s="37">
        <v>4.5</v>
      </c>
      <c r="N134" s="40">
        <f>N131-SUM(N132:N133)</f>
        <v>0.59499999999999997</v>
      </c>
      <c r="O134" s="41">
        <f t="shared" ref="O134" si="63">O131-SUM(O132:O133)</f>
        <v>0.495</v>
      </c>
      <c r="P134" s="41">
        <f t="shared" ref="P134:Y134" si="64">P131-SUM(P132:P133)</f>
        <v>0.39500000000000002</v>
      </c>
      <c r="Q134" s="41">
        <f t="shared" si="64"/>
        <v>0.29500000000000004</v>
      </c>
      <c r="R134" s="41">
        <f t="shared" si="64"/>
        <v>0.19499999999999995</v>
      </c>
      <c r="S134" s="41">
        <f t="shared" si="64"/>
        <v>9.4999999999999973E-2</v>
      </c>
      <c r="T134" s="41">
        <f t="shared" si="64"/>
        <v>9.4999999999999973E-2</v>
      </c>
      <c r="U134" s="41">
        <f t="shared" si="64"/>
        <v>9.4999999999999973E-2</v>
      </c>
      <c r="V134" s="41">
        <f t="shared" si="64"/>
        <v>9.4999999999999973E-2</v>
      </c>
      <c r="W134" s="41">
        <f t="shared" si="64"/>
        <v>0.29500000000000004</v>
      </c>
      <c r="X134" s="41">
        <f t="shared" si="64"/>
        <v>0.39500000000000002</v>
      </c>
      <c r="Y134" s="41">
        <f t="shared" si="64"/>
        <v>0.495</v>
      </c>
    </row>
    <row r="135" spans="3:25" ht="17.25" customHeight="1" x14ac:dyDescent="0.25">
      <c r="C135" s="1"/>
      <c r="D135" s="23" t="s">
        <v>230</v>
      </c>
      <c r="E135" s="23" t="s">
        <v>216</v>
      </c>
      <c r="F135" s="24" t="s">
        <v>181</v>
      </c>
      <c r="G135" s="25" t="s">
        <v>179</v>
      </c>
      <c r="H135" s="23">
        <v>915</v>
      </c>
      <c r="I135" s="26" t="s">
        <v>158</v>
      </c>
      <c r="J135" s="26" t="s">
        <v>34</v>
      </c>
      <c r="K135" s="27">
        <f t="shared" si="45"/>
        <v>0.13333333333333333</v>
      </c>
      <c r="L135" s="28" t="s">
        <v>28</v>
      </c>
      <c r="M135" s="29" t="s">
        <v>28</v>
      </c>
      <c r="N135" s="30">
        <v>0.02</v>
      </c>
      <c r="O135" s="31">
        <v>0.06</v>
      </c>
      <c r="P135" s="31">
        <v>0.1</v>
      </c>
      <c r="Q135" s="31">
        <v>0.1</v>
      </c>
      <c r="R135" s="31">
        <v>0.12</v>
      </c>
      <c r="S135" s="31">
        <v>0.14000000000000001</v>
      </c>
      <c r="T135" s="31">
        <v>0.22</v>
      </c>
      <c r="U135" s="31">
        <v>0.36</v>
      </c>
      <c r="V135" s="31">
        <v>0.22</v>
      </c>
      <c r="W135" s="31">
        <v>0.14000000000000001</v>
      </c>
      <c r="X135" s="31">
        <v>0.1</v>
      </c>
      <c r="Y135" s="31">
        <v>0.02</v>
      </c>
    </row>
    <row r="136" spans="3:25" ht="17.25" customHeight="1" x14ac:dyDescent="0.25">
      <c r="C136" s="1"/>
      <c r="D136" s="32" t="s">
        <v>230</v>
      </c>
      <c r="E136" s="32" t="s">
        <v>216</v>
      </c>
      <c r="F136" s="33" t="s">
        <v>181</v>
      </c>
      <c r="G136" s="34" t="s">
        <v>179</v>
      </c>
      <c r="H136" s="32">
        <v>915</v>
      </c>
      <c r="I136" s="35" t="s">
        <v>158</v>
      </c>
      <c r="J136" s="35" t="s">
        <v>35</v>
      </c>
      <c r="K136" s="36">
        <f t="shared" si="45"/>
        <v>9.1666666666666674E-2</v>
      </c>
      <c r="L136" s="35" t="s">
        <v>156</v>
      </c>
      <c r="M136" s="37">
        <v>0.12</v>
      </c>
      <c r="N136" s="44">
        <f>ROUND(N135*0.7,2)</f>
        <v>0.01</v>
      </c>
      <c r="O136" s="39">
        <f t="shared" ref="O136:Y136" si="65">ROUND(O135*0.7,2)</f>
        <v>0.04</v>
      </c>
      <c r="P136" s="39">
        <f t="shared" si="65"/>
        <v>7.0000000000000007E-2</v>
      </c>
      <c r="Q136" s="39">
        <f t="shared" si="65"/>
        <v>7.0000000000000007E-2</v>
      </c>
      <c r="R136" s="39">
        <f t="shared" si="65"/>
        <v>0.08</v>
      </c>
      <c r="S136" s="39">
        <f t="shared" si="65"/>
        <v>0.1</v>
      </c>
      <c r="T136" s="39">
        <f t="shared" si="65"/>
        <v>0.15</v>
      </c>
      <c r="U136" s="39">
        <f t="shared" si="65"/>
        <v>0.25</v>
      </c>
      <c r="V136" s="39">
        <f t="shared" si="65"/>
        <v>0.15</v>
      </c>
      <c r="W136" s="39">
        <f t="shared" si="65"/>
        <v>0.1</v>
      </c>
      <c r="X136" s="39">
        <f t="shared" si="65"/>
        <v>7.0000000000000007E-2</v>
      </c>
      <c r="Y136" s="39">
        <f t="shared" si="65"/>
        <v>0.01</v>
      </c>
    </row>
    <row r="137" spans="3:25" ht="17.25" customHeight="1" x14ac:dyDescent="0.25">
      <c r="C137" s="1"/>
      <c r="D137" s="32" t="s">
        <v>230</v>
      </c>
      <c r="E137" s="32" t="s">
        <v>216</v>
      </c>
      <c r="F137" s="33" t="s">
        <v>181</v>
      </c>
      <c r="G137" s="34" t="s">
        <v>179</v>
      </c>
      <c r="H137" s="32">
        <v>915</v>
      </c>
      <c r="I137" s="35" t="s">
        <v>158</v>
      </c>
      <c r="J137" s="35" t="s">
        <v>35</v>
      </c>
      <c r="K137" s="36">
        <f t="shared" si="45"/>
        <v>4.1666666666666664E-2</v>
      </c>
      <c r="L137" s="35" t="s">
        <v>157</v>
      </c>
      <c r="M137" s="37">
        <v>0.75</v>
      </c>
      <c r="N137" s="44">
        <f>N135-N136</f>
        <v>0.01</v>
      </c>
      <c r="O137" s="39">
        <f t="shared" ref="O137:Y137" si="66">O135-O136</f>
        <v>1.9999999999999997E-2</v>
      </c>
      <c r="P137" s="39">
        <f t="shared" si="66"/>
        <v>0.03</v>
      </c>
      <c r="Q137" s="39">
        <f t="shared" si="66"/>
        <v>0.03</v>
      </c>
      <c r="R137" s="39">
        <f t="shared" si="66"/>
        <v>3.9999999999999994E-2</v>
      </c>
      <c r="S137" s="39">
        <f t="shared" si="66"/>
        <v>4.0000000000000008E-2</v>
      </c>
      <c r="T137" s="39">
        <f t="shared" si="66"/>
        <v>7.0000000000000007E-2</v>
      </c>
      <c r="U137" s="39">
        <f t="shared" si="66"/>
        <v>0.10999999999999999</v>
      </c>
      <c r="V137" s="39">
        <f t="shared" si="66"/>
        <v>7.0000000000000007E-2</v>
      </c>
      <c r="W137" s="39">
        <f t="shared" si="66"/>
        <v>4.0000000000000008E-2</v>
      </c>
      <c r="X137" s="39">
        <f t="shared" si="66"/>
        <v>0.03</v>
      </c>
      <c r="Y137" s="39">
        <f t="shared" si="66"/>
        <v>0.01</v>
      </c>
    </row>
    <row r="138" spans="3:25" ht="17.25" customHeight="1" x14ac:dyDescent="0.25">
      <c r="C138" s="1"/>
      <c r="D138" s="32" t="s">
        <v>230</v>
      </c>
      <c r="E138" s="32" t="s">
        <v>216</v>
      </c>
      <c r="F138" s="33" t="s">
        <v>181</v>
      </c>
      <c r="G138" s="34" t="s">
        <v>179</v>
      </c>
      <c r="H138" s="32">
        <v>915</v>
      </c>
      <c r="I138" s="35" t="s">
        <v>158</v>
      </c>
      <c r="J138" s="35" t="s">
        <v>35</v>
      </c>
      <c r="K138" s="36">
        <f t="shared" si="45"/>
        <v>0.13333333333333333</v>
      </c>
      <c r="L138" s="35" t="s">
        <v>55</v>
      </c>
      <c r="M138" s="37">
        <f>ROUND(10%*30,1)</f>
        <v>3</v>
      </c>
      <c r="N138" s="44">
        <f>SUM(N136:N137)</f>
        <v>0.02</v>
      </c>
      <c r="O138" s="39">
        <f t="shared" ref="O138:Y138" si="67">SUM(O136:O137)</f>
        <v>0.06</v>
      </c>
      <c r="P138" s="39">
        <f t="shared" si="67"/>
        <v>0.1</v>
      </c>
      <c r="Q138" s="39">
        <f t="shared" si="67"/>
        <v>0.1</v>
      </c>
      <c r="R138" s="39">
        <f t="shared" si="67"/>
        <v>0.12</v>
      </c>
      <c r="S138" s="39">
        <f t="shared" si="67"/>
        <v>0.14000000000000001</v>
      </c>
      <c r="T138" s="39">
        <f t="shared" si="67"/>
        <v>0.22</v>
      </c>
      <c r="U138" s="39">
        <f t="shared" si="67"/>
        <v>0.36</v>
      </c>
      <c r="V138" s="39">
        <f t="shared" si="67"/>
        <v>0.22</v>
      </c>
      <c r="W138" s="39">
        <f t="shared" si="67"/>
        <v>0.14000000000000001</v>
      </c>
      <c r="X138" s="39">
        <f t="shared" si="67"/>
        <v>0.1</v>
      </c>
      <c r="Y138" s="39">
        <f t="shared" si="67"/>
        <v>0.02</v>
      </c>
    </row>
    <row r="139" spans="3:25" ht="18" customHeight="1" x14ac:dyDescent="0.25">
      <c r="C139" s="1"/>
      <c r="D139" s="17" t="s">
        <v>230</v>
      </c>
      <c r="E139" s="17" t="s">
        <v>216</v>
      </c>
      <c r="F139" s="18" t="s">
        <v>28</v>
      </c>
      <c r="G139" s="19" t="s">
        <v>183</v>
      </c>
      <c r="H139" s="17" t="s">
        <v>28</v>
      </c>
      <c r="I139" s="20" t="s">
        <v>28</v>
      </c>
      <c r="J139" s="20" t="s">
        <v>28</v>
      </c>
      <c r="K139" s="17" t="str">
        <f t="shared" si="45"/>
        <v>n/a</v>
      </c>
      <c r="L139" s="20" t="s">
        <v>28</v>
      </c>
      <c r="M139" s="21" t="s">
        <v>28</v>
      </c>
      <c r="N139" s="22" t="s">
        <v>28</v>
      </c>
      <c r="O139" s="17" t="s">
        <v>28</v>
      </c>
      <c r="P139" s="17" t="s">
        <v>28</v>
      </c>
      <c r="Q139" s="17" t="s">
        <v>28</v>
      </c>
      <c r="R139" s="17" t="s">
        <v>28</v>
      </c>
      <c r="S139" s="17" t="s">
        <v>28</v>
      </c>
      <c r="T139" s="17" t="s">
        <v>28</v>
      </c>
      <c r="U139" s="17" t="s">
        <v>28</v>
      </c>
      <c r="V139" s="17" t="s">
        <v>28</v>
      </c>
      <c r="W139" s="17" t="s">
        <v>28</v>
      </c>
      <c r="X139" s="17" t="s">
        <v>28</v>
      </c>
      <c r="Y139" s="17" t="s">
        <v>28</v>
      </c>
    </row>
    <row r="140" spans="3:25" ht="18" customHeight="1" x14ac:dyDescent="0.25">
      <c r="C140" s="1"/>
      <c r="D140" s="156" t="s">
        <v>230</v>
      </c>
      <c r="E140" s="157" t="s">
        <v>216</v>
      </c>
      <c r="F140" s="24" t="s">
        <v>187</v>
      </c>
      <c r="G140" s="25" t="s">
        <v>185</v>
      </c>
      <c r="H140" s="23">
        <v>1200</v>
      </c>
      <c r="I140" s="26" t="s">
        <v>246</v>
      </c>
      <c r="J140" s="26" t="s">
        <v>34</v>
      </c>
      <c r="K140" s="27">
        <f t="shared" si="45"/>
        <v>0.25</v>
      </c>
      <c r="L140" s="26" t="s">
        <v>28</v>
      </c>
      <c r="M140" s="72" t="s">
        <v>28</v>
      </c>
      <c r="N140" s="30">
        <v>0.25</v>
      </c>
      <c r="O140" s="31">
        <v>0.25</v>
      </c>
      <c r="P140" s="31">
        <v>0.25</v>
      </c>
      <c r="Q140" s="31">
        <v>0.25</v>
      </c>
      <c r="R140" s="31">
        <v>0.25</v>
      </c>
      <c r="S140" s="31">
        <v>0.25</v>
      </c>
      <c r="T140" s="31">
        <v>0.25</v>
      </c>
      <c r="U140" s="31">
        <v>0.25</v>
      </c>
      <c r="V140" s="31">
        <v>0.25</v>
      </c>
      <c r="W140" s="31">
        <v>0.25</v>
      </c>
      <c r="X140" s="31">
        <v>0.25</v>
      </c>
      <c r="Y140" s="31">
        <v>0.25</v>
      </c>
    </row>
    <row r="141" spans="3:25" ht="18" customHeight="1" x14ac:dyDescent="0.25">
      <c r="C141" s="1"/>
      <c r="D141" s="158" t="s">
        <v>230</v>
      </c>
      <c r="E141" s="159" t="s">
        <v>216</v>
      </c>
      <c r="F141" s="33" t="s">
        <v>187</v>
      </c>
      <c r="G141" s="34" t="s">
        <v>185</v>
      </c>
      <c r="H141" s="32">
        <v>1200</v>
      </c>
      <c r="I141" s="35" t="s">
        <v>246</v>
      </c>
      <c r="J141" s="35" t="s">
        <v>35</v>
      </c>
      <c r="K141" s="36">
        <f t="shared" si="45"/>
        <v>0.25</v>
      </c>
      <c r="L141" s="85" t="s">
        <v>54</v>
      </c>
      <c r="M141" s="37">
        <v>2.5</v>
      </c>
      <c r="N141" s="146">
        <f>N140</f>
        <v>0.25</v>
      </c>
      <c r="O141" s="147">
        <f t="shared" ref="O141:Y141" si="68">O140</f>
        <v>0.25</v>
      </c>
      <c r="P141" s="147">
        <f t="shared" si="68"/>
        <v>0.25</v>
      </c>
      <c r="Q141" s="147">
        <f t="shared" si="68"/>
        <v>0.25</v>
      </c>
      <c r="R141" s="147">
        <f t="shared" si="68"/>
        <v>0.25</v>
      </c>
      <c r="S141" s="147">
        <f t="shared" si="68"/>
        <v>0.25</v>
      </c>
      <c r="T141" s="147">
        <f t="shared" si="68"/>
        <v>0.25</v>
      </c>
      <c r="U141" s="147">
        <f t="shared" si="68"/>
        <v>0.25</v>
      </c>
      <c r="V141" s="147">
        <f t="shared" si="68"/>
        <v>0.25</v>
      </c>
      <c r="W141" s="147">
        <f t="shared" si="68"/>
        <v>0.25</v>
      </c>
      <c r="X141" s="147">
        <f t="shared" si="68"/>
        <v>0.25</v>
      </c>
      <c r="Y141" s="147">
        <f t="shared" si="68"/>
        <v>0.25</v>
      </c>
    </row>
    <row r="142" spans="3:25" ht="18" customHeight="1" x14ac:dyDescent="0.25">
      <c r="C142" s="1"/>
      <c r="D142" s="158" t="s">
        <v>230</v>
      </c>
      <c r="E142" s="159" t="s">
        <v>216</v>
      </c>
      <c r="F142" s="33" t="s">
        <v>187</v>
      </c>
      <c r="G142" s="34" t="s">
        <v>185</v>
      </c>
      <c r="H142" s="32">
        <v>1200</v>
      </c>
      <c r="I142" s="35" t="s">
        <v>246</v>
      </c>
      <c r="J142" s="35" t="s">
        <v>35</v>
      </c>
      <c r="K142" s="36">
        <f t="shared" si="45"/>
        <v>6.0000000000000019E-2</v>
      </c>
      <c r="L142" s="35" t="s">
        <v>55</v>
      </c>
      <c r="M142" s="37">
        <f>ROUND(0.5%*230,1)</f>
        <v>1.2</v>
      </c>
      <c r="N142" s="146">
        <f>N143</f>
        <v>0.06</v>
      </c>
      <c r="O142" s="147">
        <f t="shared" ref="O142:Y142" si="69">O143</f>
        <v>0.06</v>
      </c>
      <c r="P142" s="147">
        <f t="shared" si="69"/>
        <v>0.06</v>
      </c>
      <c r="Q142" s="147">
        <f t="shared" si="69"/>
        <v>0.06</v>
      </c>
      <c r="R142" s="147">
        <f t="shared" si="69"/>
        <v>0.06</v>
      </c>
      <c r="S142" s="147">
        <f t="shared" si="69"/>
        <v>0.06</v>
      </c>
      <c r="T142" s="147">
        <f t="shared" si="69"/>
        <v>0.06</v>
      </c>
      <c r="U142" s="147">
        <f t="shared" si="69"/>
        <v>0.06</v>
      </c>
      <c r="V142" s="147">
        <f t="shared" si="69"/>
        <v>0.06</v>
      </c>
      <c r="W142" s="147">
        <f t="shared" si="69"/>
        <v>0.06</v>
      </c>
      <c r="X142" s="147">
        <f t="shared" si="69"/>
        <v>0.06</v>
      </c>
      <c r="Y142" s="147">
        <f t="shared" si="69"/>
        <v>0.06</v>
      </c>
    </row>
    <row r="143" spans="3:25" ht="18" customHeight="1" x14ac:dyDescent="0.25">
      <c r="C143" s="1"/>
      <c r="D143" s="158" t="s">
        <v>230</v>
      </c>
      <c r="E143" s="159" t="s">
        <v>216</v>
      </c>
      <c r="F143" s="33" t="s">
        <v>187</v>
      </c>
      <c r="G143" s="34" t="s">
        <v>185</v>
      </c>
      <c r="H143" s="32">
        <v>1200</v>
      </c>
      <c r="I143" s="35" t="s">
        <v>246</v>
      </c>
      <c r="J143" s="35" t="s">
        <v>35</v>
      </c>
      <c r="K143" s="36">
        <f t="shared" si="45"/>
        <v>6.0000000000000019E-2</v>
      </c>
      <c r="L143" s="35" t="s">
        <v>51</v>
      </c>
      <c r="M143" s="37">
        <v>1.5</v>
      </c>
      <c r="N143" s="146">
        <f>ROUND(25%*N140,2)</f>
        <v>0.06</v>
      </c>
      <c r="O143" s="147">
        <f t="shared" ref="O143:Y143" si="70">ROUND(25%*O140,2)</f>
        <v>0.06</v>
      </c>
      <c r="P143" s="147">
        <f t="shared" si="70"/>
        <v>0.06</v>
      </c>
      <c r="Q143" s="147">
        <f t="shared" si="70"/>
        <v>0.06</v>
      </c>
      <c r="R143" s="147">
        <f t="shared" si="70"/>
        <v>0.06</v>
      </c>
      <c r="S143" s="147">
        <f t="shared" si="70"/>
        <v>0.06</v>
      </c>
      <c r="T143" s="147">
        <f t="shared" si="70"/>
        <v>0.06</v>
      </c>
      <c r="U143" s="147">
        <f t="shared" si="70"/>
        <v>0.06</v>
      </c>
      <c r="V143" s="147">
        <f t="shared" si="70"/>
        <v>0.06</v>
      </c>
      <c r="W143" s="147">
        <f t="shared" si="70"/>
        <v>0.06</v>
      </c>
      <c r="X143" s="147">
        <f t="shared" si="70"/>
        <v>0.06</v>
      </c>
      <c r="Y143" s="147">
        <f t="shared" si="70"/>
        <v>0.06</v>
      </c>
    </row>
    <row r="144" spans="3:25" ht="18" customHeight="1" x14ac:dyDescent="0.25">
      <c r="C144" s="1"/>
      <c r="D144" s="156" t="s">
        <v>230</v>
      </c>
      <c r="E144" s="157" t="s">
        <v>216</v>
      </c>
      <c r="F144" s="24" t="s">
        <v>184</v>
      </c>
      <c r="G144" s="25" t="s">
        <v>185</v>
      </c>
      <c r="H144" s="23">
        <v>1260</v>
      </c>
      <c r="I144" s="26" t="s">
        <v>147</v>
      </c>
      <c r="J144" s="26" t="s">
        <v>34</v>
      </c>
      <c r="K144" s="27">
        <f t="shared" si="45"/>
        <v>1</v>
      </c>
      <c r="L144" s="26" t="s">
        <v>28</v>
      </c>
      <c r="M144" s="72" t="s">
        <v>28</v>
      </c>
      <c r="N144" s="30">
        <v>1</v>
      </c>
      <c r="O144" s="31">
        <v>1</v>
      </c>
      <c r="P144" s="31">
        <v>1</v>
      </c>
      <c r="Q144" s="31">
        <v>1</v>
      </c>
      <c r="R144" s="31">
        <v>1</v>
      </c>
      <c r="S144" s="31">
        <v>1</v>
      </c>
      <c r="T144" s="31">
        <v>1</v>
      </c>
      <c r="U144" s="31">
        <v>1</v>
      </c>
      <c r="V144" s="31">
        <v>1</v>
      </c>
      <c r="W144" s="31">
        <v>1</v>
      </c>
      <c r="X144" s="31">
        <v>1</v>
      </c>
      <c r="Y144" s="31">
        <v>1</v>
      </c>
    </row>
    <row r="145" spans="3:25" ht="18" customHeight="1" x14ac:dyDescent="0.25">
      <c r="C145" s="1"/>
      <c r="D145" s="156" t="s">
        <v>230</v>
      </c>
      <c r="E145" s="157" t="s">
        <v>216</v>
      </c>
      <c r="F145" s="24" t="s">
        <v>186</v>
      </c>
      <c r="G145" s="25" t="s">
        <v>185</v>
      </c>
      <c r="H145" s="23">
        <v>1290</v>
      </c>
      <c r="I145" s="26" t="s">
        <v>245</v>
      </c>
      <c r="J145" s="26" t="s">
        <v>34</v>
      </c>
      <c r="K145" s="27">
        <f t="shared" si="45"/>
        <v>1</v>
      </c>
      <c r="L145" s="26" t="s">
        <v>28</v>
      </c>
      <c r="M145" s="72" t="s">
        <v>28</v>
      </c>
      <c r="N145" s="30">
        <v>1</v>
      </c>
      <c r="O145" s="31">
        <v>1</v>
      </c>
      <c r="P145" s="31">
        <v>1</v>
      </c>
      <c r="Q145" s="31">
        <v>1</v>
      </c>
      <c r="R145" s="31">
        <v>1</v>
      </c>
      <c r="S145" s="31">
        <v>1</v>
      </c>
      <c r="T145" s="31">
        <v>1</v>
      </c>
      <c r="U145" s="31">
        <v>1</v>
      </c>
      <c r="V145" s="31">
        <v>1</v>
      </c>
      <c r="W145" s="31">
        <v>1</v>
      </c>
      <c r="X145" s="31">
        <v>1</v>
      </c>
      <c r="Y145" s="31">
        <v>1</v>
      </c>
    </row>
    <row r="146" spans="3:25" ht="18" customHeight="1" x14ac:dyDescent="0.25">
      <c r="C146" s="1"/>
      <c r="D146" s="158" t="s">
        <v>230</v>
      </c>
      <c r="E146" s="159" t="s">
        <v>216</v>
      </c>
      <c r="F146" s="33" t="s">
        <v>186</v>
      </c>
      <c r="G146" s="34" t="s">
        <v>185</v>
      </c>
      <c r="H146" s="32">
        <v>1290</v>
      </c>
      <c r="I146" s="35" t="s">
        <v>245</v>
      </c>
      <c r="J146" s="35" t="s">
        <v>35</v>
      </c>
      <c r="K146" s="36">
        <f t="shared" si="45"/>
        <v>4.9999999999999992E-3</v>
      </c>
      <c r="L146" s="35" t="s">
        <v>36</v>
      </c>
      <c r="M146" s="37">
        <f>10*(5*6)/10^3</f>
        <v>0.3</v>
      </c>
      <c r="N146" s="160">
        <v>5.0000000000000001E-3</v>
      </c>
      <c r="O146" s="161">
        <v>5.0000000000000001E-3</v>
      </c>
      <c r="P146" s="161">
        <v>5.0000000000000001E-3</v>
      </c>
      <c r="Q146" s="161">
        <v>5.0000000000000001E-3</v>
      </c>
      <c r="R146" s="161">
        <v>5.0000000000000001E-3</v>
      </c>
      <c r="S146" s="161">
        <v>5.0000000000000001E-3</v>
      </c>
      <c r="T146" s="161">
        <v>5.0000000000000001E-3</v>
      </c>
      <c r="U146" s="161">
        <v>5.0000000000000001E-3</v>
      </c>
      <c r="V146" s="161">
        <v>5.0000000000000001E-3</v>
      </c>
      <c r="W146" s="161">
        <v>5.0000000000000001E-3</v>
      </c>
      <c r="X146" s="161">
        <v>5.0000000000000001E-3</v>
      </c>
      <c r="Y146" s="161">
        <v>5.0000000000000001E-3</v>
      </c>
    </row>
    <row r="147" spans="3:25" ht="18" customHeight="1" x14ac:dyDescent="0.25">
      <c r="C147" s="1"/>
      <c r="D147" s="158" t="s">
        <v>230</v>
      </c>
      <c r="E147" s="159" t="s">
        <v>216</v>
      </c>
      <c r="F147" s="33" t="s">
        <v>186</v>
      </c>
      <c r="G147" s="34" t="s">
        <v>185</v>
      </c>
      <c r="H147" s="32">
        <v>1290</v>
      </c>
      <c r="I147" s="35" t="s">
        <v>245</v>
      </c>
      <c r="J147" s="35" t="s">
        <v>35</v>
      </c>
      <c r="K147" s="36">
        <f t="shared" si="45"/>
        <v>0.70000000000000007</v>
      </c>
      <c r="L147" s="35" t="s">
        <v>37</v>
      </c>
      <c r="M147" s="37">
        <v>4.5</v>
      </c>
      <c r="N147" s="40">
        <f>$N$22/$N$20*N145</f>
        <v>0.4</v>
      </c>
      <c r="O147" s="41">
        <f>$O$22/$O$20*O145</f>
        <v>0.5</v>
      </c>
      <c r="P147" s="41">
        <f>$P$22/$P$20*P145</f>
        <v>0.6</v>
      </c>
      <c r="Q147" s="41">
        <f>$Q$22/$Q$20*Q145</f>
        <v>0.7</v>
      </c>
      <c r="R147" s="41">
        <f>$R$22/$R$20*R145</f>
        <v>0.8</v>
      </c>
      <c r="S147" s="41">
        <f>$S$22/$S$20*S145</f>
        <v>0.9</v>
      </c>
      <c r="T147" s="41">
        <f>$T$22/$T$20*T145</f>
        <v>0.9</v>
      </c>
      <c r="U147" s="41">
        <f>$U$22/$U$20*U145</f>
        <v>0.9</v>
      </c>
      <c r="V147" s="41">
        <f>$V$22/$V$20*V145</f>
        <v>0.9</v>
      </c>
      <c r="W147" s="41">
        <f>$W$22/$W$20*W145</f>
        <v>0.7</v>
      </c>
      <c r="X147" s="41">
        <f>$X$22/$X$20*X145</f>
        <v>0.6</v>
      </c>
      <c r="Y147" s="41">
        <f>$Y$22/$Y$20*Y145</f>
        <v>0.5</v>
      </c>
    </row>
    <row r="148" spans="3:25" ht="18" customHeight="1" x14ac:dyDescent="0.25">
      <c r="C148" s="1"/>
      <c r="D148" s="158" t="s">
        <v>230</v>
      </c>
      <c r="E148" s="159" t="s">
        <v>216</v>
      </c>
      <c r="F148" s="33" t="s">
        <v>186</v>
      </c>
      <c r="G148" s="34" t="s">
        <v>185</v>
      </c>
      <c r="H148" s="32">
        <v>1290</v>
      </c>
      <c r="I148" s="35" t="s">
        <v>245</v>
      </c>
      <c r="J148" s="35" t="s">
        <v>35</v>
      </c>
      <c r="K148" s="36">
        <f t="shared" si="45"/>
        <v>0.29499999999999987</v>
      </c>
      <c r="L148" s="35" t="s">
        <v>38</v>
      </c>
      <c r="M148" s="37">
        <v>4.5</v>
      </c>
      <c r="N148" s="40">
        <f>N145-SUM(N146:N147)</f>
        <v>0.59499999999999997</v>
      </c>
      <c r="O148" s="41">
        <f t="shared" ref="O148" si="71">O145-SUM(O146:O147)</f>
        <v>0.495</v>
      </c>
      <c r="P148" s="41">
        <f t="shared" ref="P148:Y148" si="72">P145-SUM(P146:P147)</f>
        <v>0.39500000000000002</v>
      </c>
      <c r="Q148" s="41">
        <f t="shared" si="72"/>
        <v>0.29500000000000004</v>
      </c>
      <c r="R148" s="41">
        <f t="shared" si="72"/>
        <v>0.19499999999999995</v>
      </c>
      <c r="S148" s="41">
        <f t="shared" si="72"/>
        <v>9.4999999999999973E-2</v>
      </c>
      <c r="T148" s="41">
        <f t="shared" si="72"/>
        <v>9.4999999999999973E-2</v>
      </c>
      <c r="U148" s="41">
        <f t="shared" si="72"/>
        <v>9.4999999999999973E-2</v>
      </c>
      <c r="V148" s="41">
        <f t="shared" si="72"/>
        <v>9.4999999999999973E-2</v>
      </c>
      <c r="W148" s="41">
        <f t="shared" si="72"/>
        <v>0.29500000000000004</v>
      </c>
      <c r="X148" s="41">
        <f t="shared" si="72"/>
        <v>0.39500000000000002</v>
      </c>
      <c r="Y148" s="41">
        <f t="shared" si="72"/>
        <v>0.495</v>
      </c>
    </row>
    <row r="149" spans="3:25" ht="17.25" customHeight="1" x14ac:dyDescent="0.25">
      <c r="C149" s="1"/>
      <c r="D149" s="23" t="s">
        <v>230</v>
      </c>
      <c r="E149" s="23" t="s">
        <v>216</v>
      </c>
      <c r="F149" s="24" t="s">
        <v>188</v>
      </c>
      <c r="G149" s="25" t="s">
        <v>185</v>
      </c>
      <c r="H149" s="23">
        <v>1280</v>
      </c>
      <c r="I149" s="26" t="s">
        <v>158</v>
      </c>
      <c r="J149" s="26" t="s">
        <v>34</v>
      </c>
      <c r="K149" s="27">
        <f t="shared" si="45"/>
        <v>0.13333333333333333</v>
      </c>
      <c r="L149" s="28" t="s">
        <v>28</v>
      </c>
      <c r="M149" s="29" t="s">
        <v>28</v>
      </c>
      <c r="N149" s="30">
        <v>0.02</v>
      </c>
      <c r="O149" s="31">
        <v>0.06</v>
      </c>
      <c r="P149" s="31">
        <v>0.1</v>
      </c>
      <c r="Q149" s="31">
        <v>0.1</v>
      </c>
      <c r="R149" s="31">
        <v>0.12</v>
      </c>
      <c r="S149" s="31">
        <v>0.14000000000000001</v>
      </c>
      <c r="T149" s="31">
        <v>0.22</v>
      </c>
      <c r="U149" s="31">
        <v>0.36</v>
      </c>
      <c r="V149" s="31">
        <v>0.22</v>
      </c>
      <c r="W149" s="31">
        <v>0.14000000000000001</v>
      </c>
      <c r="X149" s="31">
        <v>0.1</v>
      </c>
      <c r="Y149" s="31">
        <v>0.02</v>
      </c>
    </row>
    <row r="150" spans="3:25" ht="17.25" customHeight="1" x14ac:dyDescent="0.25">
      <c r="C150" s="1"/>
      <c r="D150" s="32" t="s">
        <v>230</v>
      </c>
      <c r="E150" s="32" t="s">
        <v>216</v>
      </c>
      <c r="F150" s="33" t="s">
        <v>188</v>
      </c>
      <c r="G150" s="34" t="s">
        <v>185</v>
      </c>
      <c r="H150" s="32">
        <v>1280</v>
      </c>
      <c r="I150" s="35" t="s">
        <v>158</v>
      </c>
      <c r="J150" s="35" t="s">
        <v>35</v>
      </c>
      <c r="K150" s="36">
        <f t="shared" si="45"/>
        <v>9.1666666666666674E-2</v>
      </c>
      <c r="L150" s="35" t="s">
        <v>156</v>
      </c>
      <c r="M150" s="37">
        <v>0.12</v>
      </c>
      <c r="N150" s="44">
        <f>ROUND(N149*0.7,2)</f>
        <v>0.01</v>
      </c>
      <c r="O150" s="39">
        <f t="shared" ref="O150:Y150" si="73">ROUND(O149*0.7,2)</f>
        <v>0.04</v>
      </c>
      <c r="P150" s="39">
        <f t="shared" si="73"/>
        <v>7.0000000000000007E-2</v>
      </c>
      <c r="Q150" s="39">
        <f t="shared" si="73"/>
        <v>7.0000000000000007E-2</v>
      </c>
      <c r="R150" s="39">
        <f t="shared" si="73"/>
        <v>0.08</v>
      </c>
      <c r="S150" s="39">
        <f t="shared" si="73"/>
        <v>0.1</v>
      </c>
      <c r="T150" s="39">
        <f t="shared" si="73"/>
        <v>0.15</v>
      </c>
      <c r="U150" s="39">
        <f t="shared" si="73"/>
        <v>0.25</v>
      </c>
      <c r="V150" s="39">
        <f t="shared" si="73"/>
        <v>0.15</v>
      </c>
      <c r="W150" s="39">
        <f t="shared" si="73"/>
        <v>0.1</v>
      </c>
      <c r="X150" s="39">
        <f t="shared" si="73"/>
        <v>7.0000000000000007E-2</v>
      </c>
      <c r="Y150" s="39">
        <f t="shared" si="73"/>
        <v>0.01</v>
      </c>
    </row>
    <row r="151" spans="3:25" ht="17.25" customHeight="1" x14ac:dyDescent="0.25">
      <c r="C151" s="1"/>
      <c r="D151" s="32" t="s">
        <v>230</v>
      </c>
      <c r="E151" s="32" t="s">
        <v>216</v>
      </c>
      <c r="F151" s="33" t="s">
        <v>188</v>
      </c>
      <c r="G151" s="34" t="s">
        <v>185</v>
      </c>
      <c r="H151" s="32">
        <v>1280</v>
      </c>
      <c r="I151" s="35" t="s">
        <v>158</v>
      </c>
      <c r="J151" s="35" t="s">
        <v>35</v>
      </c>
      <c r="K151" s="36">
        <f t="shared" si="45"/>
        <v>4.1666666666666664E-2</v>
      </c>
      <c r="L151" s="35" t="s">
        <v>157</v>
      </c>
      <c r="M151" s="37">
        <v>0.75</v>
      </c>
      <c r="N151" s="44">
        <f>N149-N150</f>
        <v>0.01</v>
      </c>
      <c r="O151" s="39">
        <f t="shared" ref="O151:Y151" si="74">O149-O150</f>
        <v>1.9999999999999997E-2</v>
      </c>
      <c r="P151" s="39">
        <f t="shared" si="74"/>
        <v>0.03</v>
      </c>
      <c r="Q151" s="39">
        <f t="shared" si="74"/>
        <v>0.03</v>
      </c>
      <c r="R151" s="39">
        <f t="shared" si="74"/>
        <v>3.9999999999999994E-2</v>
      </c>
      <c r="S151" s="39">
        <f t="shared" si="74"/>
        <v>4.0000000000000008E-2</v>
      </c>
      <c r="T151" s="39">
        <f t="shared" si="74"/>
        <v>7.0000000000000007E-2</v>
      </c>
      <c r="U151" s="39">
        <f t="shared" si="74"/>
        <v>0.10999999999999999</v>
      </c>
      <c r="V151" s="39">
        <f t="shared" si="74"/>
        <v>7.0000000000000007E-2</v>
      </c>
      <c r="W151" s="39">
        <f t="shared" si="74"/>
        <v>4.0000000000000008E-2</v>
      </c>
      <c r="X151" s="39">
        <f t="shared" si="74"/>
        <v>0.03</v>
      </c>
      <c r="Y151" s="39">
        <f t="shared" si="74"/>
        <v>0.01</v>
      </c>
    </row>
    <row r="152" spans="3:25" ht="17.25" customHeight="1" x14ac:dyDescent="0.25">
      <c r="C152" s="1"/>
      <c r="D152" s="32" t="s">
        <v>230</v>
      </c>
      <c r="E152" s="32" t="s">
        <v>216</v>
      </c>
      <c r="F152" s="33" t="s">
        <v>188</v>
      </c>
      <c r="G152" s="34" t="s">
        <v>185</v>
      </c>
      <c r="H152" s="32">
        <v>1280</v>
      </c>
      <c r="I152" s="35" t="s">
        <v>158</v>
      </c>
      <c r="J152" s="35" t="s">
        <v>35</v>
      </c>
      <c r="K152" s="36">
        <f t="shared" si="45"/>
        <v>0.13333333333333333</v>
      </c>
      <c r="L152" s="35" t="s">
        <v>55</v>
      </c>
      <c r="M152" s="37">
        <f>ROUND(10%*30,1)</f>
        <v>3</v>
      </c>
      <c r="N152" s="44">
        <f>SUM(N150:N151)</f>
        <v>0.02</v>
      </c>
      <c r="O152" s="39">
        <f t="shared" ref="O152:Y152" si="75">SUM(O150:O151)</f>
        <v>0.06</v>
      </c>
      <c r="P152" s="39">
        <f t="shared" si="75"/>
        <v>0.1</v>
      </c>
      <c r="Q152" s="39">
        <f t="shared" si="75"/>
        <v>0.1</v>
      </c>
      <c r="R152" s="39">
        <f t="shared" si="75"/>
        <v>0.12</v>
      </c>
      <c r="S152" s="39">
        <f t="shared" si="75"/>
        <v>0.14000000000000001</v>
      </c>
      <c r="T152" s="39">
        <f t="shared" si="75"/>
        <v>0.22</v>
      </c>
      <c r="U152" s="39">
        <f t="shared" si="75"/>
        <v>0.36</v>
      </c>
      <c r="V152" s="39">
        <f t="shared" si="75"/>
        <v>0.22</v>
      </c>
      <c r="W152" s="39">
        <f t="shared" si="75"/>
        <v>0.14000000000000001</v>
      </c>
      <c r="X152" s="39">
        <f t="shared" si="75"/>
        <v>0.1</v>
      </c>
      <c r="Y152" s="39">
        <f t="shared" si="75"/>
        <v>0.02</v>
      </c>
    </row>
    <row r="153" spans="3:25" ht="18" customHeight="1" x14ac:dyDescent="0.25">
      <c r="C153" s="1"/>
      <c r="D153" s="162" t="s">
        <v>230</v>
      </c>
      <c r="E153" s="162" t="s">
        <v>216</v>
      </c>
      <c r="F153" s="96" t="s">
        <v>28</v>
      </c>
      <c r="G153" s="97" t="s">
        <v>189</v>
      </c>
      <c r="H153" s="95" t="s">
        <v>28</v>
      </c>
      <c r="I153" s="98" t="s">
        <v>28</v>
      </c>
      <c r="J153" s="98" t="s">
        <v>28</v>
      </c>
      <c r="K153" s="99" t="str">
        <f t="shared" si="45"/>
        <v>n/a</v>
      </c>
      <c r="L153" s="98" t="s">
        <v>28</v>
      </c>
      <c r="M153" s="100" t="s">
        <v>28</v>
      </c>
      <c r="N153" s="101" t="s">
        <v>28</v>
      </c>
      <c r="O153" s="99" t="s">
        <v>28</v>
      </c>
      <c r="P153" s="99" t="s">
        <v>28</v>
      </c>
      <c r="Q153" s="99" t="s">
        <v>28</v>
      </c>
      <c r="R153" s="99" t="s">
        <v>28</v>
      </c>
      <c r="S153" s="99" t="s">
        <v>28</v>
      </c>
      <c r="T153" s="99" t="s">
        <v>28</v>
      </c>
      <c r="U153" s="99" t="s">
        <v>28</v>
      </c>
      <c r="V153" s="99" t="s">
        <v>28</v>
      </c>
      <c r="W153" s="99" t="s">
        <v>28</v>
      </c>
      <c r="X153" s="99" t="s">
        <v>28</v>
      </c>
      <c r="Y153" s="99" t="s">
        <v>28</v>
      </c>
    </row>
    <row r="154" spans="3:25" ht="18" customHeight="1" x14ac:dyDescent="0.25">
      <c r="C154" s="1"/>
      <c r="D154" s="163" t="s">
        <v>230</v>
      </c>
      <c r="E154" s="163" t="s">
        <v>216</v>
      </c>
      <c r="F154" s="103" t="s">
        <v>28</v>
      </c>
      <c r="G154" s="104" t="s">
        <v>190</v>
      </c>
      <c r="H154" s="102" t="s">
        <v>28</v>
      </c>
      <c r="I154" s="105" t="s">
        <v>28</v>
      </c>
      <c r="J154" s="105" t="s">
        <v>28</v>
      </c>
      <c r="K154" s="106" t="str">
        <f t="shared" si="45"/>
        <v>n/a</v>
      </c>
      <c r="L154" s="105" t="s">
        <v>28</v>
      </c>
      <c r="M154" s="107" t="s">
        <v>28</v>
      </c>
      <c r="N154" s="108" t="s">
        <v>28</v>
      </c>
      <c r="O154" s="106" t="s">
        <v>28</v>
      </c>
      <c r="P154" s="106" t="s">
        <v>28</v>
      </c>
      <c r="Q154" s="106" t="s">
        <v>28</v>
      </c>
      <c r="R154" s="106" t="s">
        <v>28</v>
      </c>
      <c r="S154" s="106" t="s">
        <v>28</v>
      </c>
      <c r="T154" s="106" t="s">
        <v>28</v>
      </c>
      <c r="U154" s="106" t="s">
        <v>28</v>
      </c>
      <c r="V154" s="106" t="s">
        <v>28</v>
      </c>
      <c r="W154" s="106" t="s">
        <v>28</v>
      </c>
      <c r="X154" s="106" t="s">
        <v>28</v>
      </c>
      <c r="Y154" s="106" t="s">
        <v>28</v>
      </c>
    </row>
    <row r="155" spans="3:25" ht="18" customHeight="1" x14ac:dyDescent="0.25">
      <c r="C155" s="1"/>
      <c r="D155" s="156" t="s">
        <v>230</v>
      </c>
      <c r="E155" s="157" t="s">
        <v>216</v>
      </c>
      <c r="F155" s="24" t="s">
        <v>191</v>
      </c>
      <c r="G155" s="25" t="s">
        <v>192</v>
      </c>
      <c r="H155" s="23">
        <v>1560</v>
      </c>
      <c r="I155" s="26" t="s">
        <v>147</v>
      </c>
      <c r="J155" s="26" t="s">
        <v>34</v>
      </c>
      <c r="K155" s="27">
        <f t="shared" si="45"/>
        <v>1</v>
      </c>
      <c r="L155" s="26" t="s">
        <v>28</v>
      </c>
      <c r="M155" s="72" t="s">
        <v>28</v>
      </c>
      <c r="N155" s="30">
        <v>1</v>
      </c>
      <c r="O155" s="31">
        <v>1</v>
      </c>
      <c r="P155" s="31">
        <v>1</v>
      </c>
      <c r="Q155" s="31">
        <v>1</v>
      </c>
      <c r="R155" s="31">
        <v>1</v>
      </c>
      <c r="S155" s="31">
        <v>1</v>
      </c>
      <c r="T155" s="31">
        <v>1</v>
      </c>
      <c r="U155" s="31">
        <v>1</v>
      </c>
      <c r="V155" s="31">
        <v>1</v>
      </c>
      <c r="W155" s="31">
        <v>1</v>
      </c>
      <c r="X155" s="31">
        <v>1</v>
      </c>
      <c r="Y155" s="31">
        <v>1</v>
      </c>
    </row>
    <row r="156" spans="3:25" ht="18" customHeight="1" x14ac:dyDescent="0.25">
      <c r="C156" s="1"/>
      <c r="D156" s="156" t="s">
        <v>230</v>
      </c>
      <c r="E156" s="157" t="s">
        <v>216</v>
      </c>
      <c r="F156" s="24" t="s">
        <v>193</v>
      </c>
      <c r="G156" s="25" t="s">
        <v>192</v>
      </c>
      <c r="H156" s="23">
        <v>1590</v>
      </c>
      <c r="I156" s="26" t="s">
        <v>245</v>
      </c>
      <c r="J156" s="26" t="s">
        <v>34</v>
      </c>
      <c r="K156" s="27">
        <f t="shared" si="45"/>
        <v>1</v>
      </c>
      <c r="L156" s="26" t="s">
        <v>28</v>
      </c>
      <c r="M156" s="72" t="s">
        <v>28</v>
      </c>
      <c r="N156" s="30">
        <v>1</v>
      </c>
      <c r="O156" s="31">
        <v>1</v>
      </c>
      <c r="P156" s="31">
        <v>1</v>
      </c>
      <c r="Q156" s="31">
        <v>1</v>
      </c>
      <c r="R156" s="31">
        <v>1</v>
      </c>
      <c r="S156" s="31">
        <v>1</v>
      </c>
      <c r="T156" s="31">
        <v>1</v>
      </c>
      <c r="U156" s="31">
        <v>1</v>
      </c>
      <c r="V156" s="31">
        <v>1</v>
      </c>
      <c r="W156" s="31">
        <v>1</v>
      </c>
      <c r="X156" s="31">
        <v>1</v>
      </c>
      <c r="Y156" s="31">
        <v>1</v>
      </c>
    </row>
    <row r="157" spans="3:25" ht="18" customHeight="1" x14ac:dyDescent="0.25">
      <c r="C157" s="1"/>
      <c r="D157" s="158" t="s">
        <v>230</v>
      </c>
      <c r="E157" s="159" t="s">
        <v>216</v>
      </c>
      <c r="F157" s="33" t="s">
        <v>193</v>
      </c>
      <c r="G157" s="34" t="s">
        <v>192</v>
      </c>
      <c r="H157" s="32">
        <v>1590</v>
      </c>
      <c r="I157" s="35" t="s">
        <v>245</v>
      </c>
      <c r="J157" s="35" t="s">
        <v>35</v>
      </c>
      <c r="K157" s="36">
        <f t="shared" si="45"/>
        <v>4.9999999999999992E-3</v>
      </c>
      <c r="L157" s="35" t="s">
        <v>36</v>
      </c>
      <c r="M157" s="37">
        <f>10*(5*6)/10^3</f>
        <v>0.3</v>
      </c>
      <c r="N157" s="160">
        <v>5.0000000000000001E-3</v>
      </c>
      <c r="O157" s="161">
        <v>5.0000000000000001E-3</v>
      </c>
      <c r="P157" s="161">
        <v>5.0000000000000001E-3</v>
      </c>
      <c r="Q157" s="161">
        <v>5.0000000000000001E-3</v>
      </c>
      <c r="R157" s="161">
        <v>5.0000000000000001E-3</v>
      </c>
      <c r="S157" s="161">
        <v>5.0000000000000001E-3</v>
      </c>
      <c r="T157" s="161">
        <v>5.0000000000000001E-3</v>
      </c>
      <c r="U157" s="161">
        <v>5.0000000000000001E-3</v>
      </c>
      <c r="V157" s="161">
        <v>5.0000000000000001E-3</v>
      </c>
      <c r="W157" s="161">
        <v>5.0000000000000001E-3</v>
      </c>
      <c r="X157" s="161">
        <v>5.0000000000000001E-3</v>
      </c>
      <c r="Y157" s="161">
        <v>5.0000000000000001E-3</v>
      </c>
    </row>
    <row r="158" spans="3:25" ht="18" customHeight="1" x14ac:dyDescent="0.25">
      <c r="C158" s="1"/>
      <c r="D158" s="158" t="s">
        <v>230</v>
      </c>
      <c r="E158" s="159" t="s">
        <v>216</v>
      </c>
      <c r="F158" s="33" t="s">
        <v>193</v>
      </c>
      <c r="G158" s="34" t="s">
        <v>192</v>
      </c>
      <c r="H158" s="32">
        <v>1590</v>
      </c>
      <c r="I158" s="35" t="s">
        <v>245</v>
      </c>
      <c r="J158" s="35" t="s">
        <v>35</v>
      </c>
      <c r="K158" s="36">
        <f t="shared" si="45"/>
        <v>0.70000000000000007</v>
      </c>
      <c r="L158" s="35" t="s">
        <v>37</v>
      </c>
      <c r="M158" s="37">
        <v>4.5</v>
      </c>
      <c r="N158" s="40">
        <f>$N$22/$N$20*N156</f>
        <v>0.4</v>
      </c>
      <c r="O158" s="41">
        <f>$O$22/$O$20*O156</f>
        <v>0.5</v>
      </c>
      <c r="P158" s="41">
        <f>$P$22/$P$20*P156</f>
        <v>0.6</v>
      </c>
      <c r="Q158" s="41">
        <f>$Q$22/$Q$20*Q156</f>
        <v>0.7</v>
      </c>
      <c r="R158" s="41">
        <f>$R$22/$R$20*R156</f>
        <v>0.8</v>
      </c>
      <c r="S158" s="41">
        <f>$S$22/$S$20*S156</f>
        <v>0.9</v>
      </c>
      <c r="T158" s="41">
        <f>$T$22/$T$20*T156</f>
        <v>0.9</v>
      </c>
      <c r="U158" s="41">
        <f>$U$22/$U$20*U156</f>
        <v>0.9</v>
      </c>
      <c r="V158" s="41">
        <f>$V$22/$V$20*V156</f>
        <v>0.9</v>
      </c>
      <c r="W158" s="41">
        <f>$W$22/$W$20*W156</f>
        <v>0.7</v>
      </c>
      <c r="X158" s="41">
        <f>$X$22/$X$20*X156</f>
        <v>0.6</v>
      </c>
      <c r="Y158" s="41">
        <f>$Y$22/$Y$20*Y156</f>
        <v>0.5</v>
      </c>
    </row>
    <row r="159" spans="3:25" ht="18" customHeight="1" x14ac:dyDescent="0.25">
      <c r="C159" s="1"/>
      <c r="D159" s="158" t="s">
        <v>230</v>
      </c>
      <c r="E159" s="159" t="s">
        <v>216</v>
      </c>
      <c r="F159" s="33" t="s">
        <v>193</v>
      </c>
      <c r="G159" s="34" t="s">
        <v>192</v>
      </c>
      <c r="H159" s="32">
        <v>1590</v>
      </c>
      <c r="I159" s="35" t="s">
        <v>245</v>
      </c>
      <c r="J159" s="35" t="s">
        <v>35</v>
      </c>
      <c r="K159" s="36">
        <f t="shared" si="45"/>
        <v>0.29499999999999987</v>
      </c>
      <c r="L159" s="35" t="s">
        <v>38</v>
      </c>
      <c r="M159" s="37">
        <v>4.5</v>
      </c>
      <c r="N159" s="40">
        <f>N156-SUM(N157:N158)</f>
        <v>0.59499999999999997</v>
      </c>
      <c r="O159" s="41">
        <f t="shared" ref="O159" si="76">O156-SUM(O157:O158)</f>
        <v>0.495</v>
      </c>
      <c r="P159" s="41">
        <f t="shared" ref="P159:Y159" si="77">P156-SUM(P157:P158)</f>
        <v>0.39500000000000002</v>
      </c>
      <c r="Q159" s="41">
        <f t="shared" si="77"/>
        <v>0.29500000000000004</v>
      </c>
      <c r="R159" s="41">
        <f t="shared" si="77"/>
        <v>0.19499999999999995</v>
      </c>
      <c r="S159" s="41">
        <f t="shared" si="77"/>
        <v>9.4999999999999973E-2</v>
      </c>
      <c r="T159" s="41">
        <f t="shared" si="77"/>
        <v>9.4999999999999973E-2</v>
      </c>
      <c r="U159" s="41">
        <f t="shared" si="77"/>
        <v>9.4999999999999973E-2</v>
      </c>
      <c r="V159" s="41">
        <f t="shared" si="77"/>
        <v>9.4999999999999973E-2</v>
      </c>
      <c r="W159" s="41">
        <f t="shared" si="77"/>
        <v>0.29500000000000004</v>
      </c>
      <c r="X159" s="41">
        <f t="shared" si="77"/>
        <v>0.39500000000000002</v>
      </c>
      <c r="Y159" s="41">
        <f t="shared" si="77"/>
        <v>0.495</v>
      </c>
    </row>
    <row r="160" spans="3:25" ht="18" customHeight="1" x14ac:dyDescent="0.25">
      <c r="C160" s="1"/>
      <c r="D160" s="156" t="s">
        <v>230</v>
      </c>
      <c r="E160" s="157" t="s">
        <v>216</v>
      </c>
      <c r="F160" s="24" t="s">
        <v>194</v>
      </c>
      <c r="G160" s="25" t="s">
        <v>192</v>
      </c>
      <c r="H160" s="23">
        <v>1700</v>
      </c>
      <c r="I160" s="26" t="s">
        <v>246</v>
      </c>
      <c r="J160" s="26" t="s">
        <v>34</v>
      </c>
      <c r="K160" s="27">
        <f>IFERROR(AVERAGE(N160:Y160),"n/a")</f>
        <v>0.25</v>
      </c>
      <c r="L160" s="26" t="s">
        <v>28</v>
      </c>
      <c r="M160" s="72" t="s">
        <v>28</v>
      </c>
      <c r="N160" s="30">
        <v>0.25</v>
      </c>
      <c r="O160" s="31">
        <v>0.25</v>
      </c>
      <c r="P160" s="31">
        <v>0.25</v>
      </c>
      <c r="Q160" s="31">
        <v>0.25</v>
      </c>
      <c r="R160" s="31">
        <v>0.25</v>
      </c>
      <c r="S160" s="31">
        <v>0.25</v>
      </c>
      <c r="T160" s="31">
        <v>0.25</v>
      </c>
      <c r="U160" s="31">
        <v>0.25</v>
      </c>
      <c r="V160" s="31">
        <v>0.25</v>
      </c>
      <c r="W160" s="31">
        <v>0.25</v>
      </c>
      <c r="X160" s="31">
        <v>0.25</v>
      </c>
      <c r="Y160" s="31">
        <v>0.25</v>
      </c>
    </row>
    <row r="161" spans="3:25" ht="18" customHeight="1" x14ac:dyDescent="0.25">
      <c r="C161" s="1"/>
      <c r="D161" s="158" t="s">
        <v>230</v>
      </c>
      <c r="E161" s="159" t="s">
        <v>216</v>
      </c>
      <c r="F161" s="33" t="s">
        <v>194</v>
      </c>
      <c r="G161" s="34" t="s">
        <v>192</v>
      </c>
      <c r="H161" s="32">
        <v>1700</v>
      </c>
      <c r="I161" s="35" t="s">
        <v>246</v>
      </c>
      <c r="J161" s="35" t="s">
        <v>35</v>
      </c>
      <c r="K161" s="36">
        <f>IFERROR(AVERAGE(N161:Y161),"n/a")</f>
        <v>0.25</v>
      </c>
      <c r="L161" s="85" t="s">
        <v>54</v>
      </c>
      <c r="M161" s="37">
        <v>2.5</v>
      </c>
      <c r="N161" s="146">
        <f>N160</f>
        <v>0.25</v>
      </c>
      <c r="O161" s="147">
        <f t="shared" ref="O161:Y161" si="78">O160</f>
        <v>0.25</v>
      </c>
      <c r="P161" s="147">
        <f t="shared" si="78"/>
        <v>0.25</v>
      </c>
      <c r="Q161" s="147">
        <f t="shared" si="78"/>
        <v>0.25</v>
      </c>
      <c r="R161" s="147">
        <f t="shared" si="78"/>
        <v>0.25</v>
      </c>
      <c r="S161" s="147">
        <f t="shared" si="78"/>
        <v>0.25</v>
      </c>
      <c r="T161" s="147">
        <f t="shared" si="78"/>
        <v>0.25</v>
      </c>
      <c r="U161" s="147">
        <f t="shared" si="78"/>
        <v>0.25</v>
      </c>
      <c r="V161" s="147">
        <f t="shared" si="78"/>
        <v>0.25</v>
      </c>
      <c r="W161" s="147">
        <f t="shared" si="78"/>
        <v>0.25</v>
      </c>
      <c r="X161" s="147">
        <f t="shared" si="78"/>
        <v>0.25</v>
      </c>
      <c r="Y161" s="147">
        <f t="shared" si="78"/>
        <v>0.25</v>
      </c>
    </row>
    <row r="162" spans="3:25" ht="18" customHeight="1" x14ac:dyDescent="0.25">
      <c r="C162" s="1"/>
      <c r="D162" s="158" t="s">
        <v>230</v>
      </c>
      <c r="E162" s="159" t="s">
        <v>216</v>
      </c>
      <c r="F162" s="33" t="s">
        <v>194</v>
      </c>
      <c r="G162" s="34" t="s">
        <v>192</v>
      </c>
      <c r="H162" s="32">
        <v>1700</v>
      </c>
      <c r="I162" s="35" t="s">
        <v>246</v>
      </c>
      <c r="J162" s="35" t="s">
        <v>35</v>
      </c>
      <c r="K162" s="36">
        <f t="shared" ref="K162:K167" si="79">IFERROR(AVERAGE(N162:Y162),"n/a")</f>
        <v>6.0000000000000019E-2</v>
      </c>
      <c r="L162" s="35" t="s">
        <v>55</v>
      </c>
      <c r="M162" s="37">
        <f>ROUND(0.5%*230,1)</f>
        <v>1.2</v>
      </c>
      <c r="N162" s="146">
        <f>N163</f>
        <v>0.06</v>
      </c>
      <c r="O162" s="147">
        <f t="shared" ref="O162:Y162" si="80">O163</f>
        <v>0.06</v>
      </c>
      <c r="P162" s="147">
        <f t="shared" si="80"/>
        <v>0.06</v>
      </c>
      <c r="Q162" s="147">
        <f t="shared" si="80"/>
        <v>0.06</v>
      </c>
      <c r="R162" s="147">
        <f t="shared" si="80"/>
        <v>0.06</v>
      </c>
      <c r="S162" s="147">
        <f t="shared" si="80"/>
        <v>0.06</v>
      </c>
      <c r="T162" s="147">
        <f t="shared" si="80"/>
        <v>0.06</v>
      </c>
      <c r="U162" s="147">
        <f t="shared" si="80"/>
        <v>0.06</v>
      </c>
      <c r="V162" s="147">
        <f t="shared" si="80"/>
        <v>0.06</v>
      </c>
      <c r="W162" s="147">
        <f t="shared" si="80"/>
        <v>0.06</v>
      </c>
      <c r="X162" s="147">
        <f t="shared" si="80"/>
        <v>0.06</v>
      </c>
      <c r="Y162" s="147">
        <f t="shared" si="80"/>
        <v>0.06</v>
      </c>
    </row>
    <row r="163" spans="3:25" ht="18" customHeight="1" x14ac:dyDescent="0.25">
      <c r="C163" s="1"/>
      <c r="D163" s="158" t="s">
        <v>230</v>
      </c>
      <c r="E163" s="159" t="s">
        <v>216</v>
      </c>
      <c r="F163" s="33" t="s">
        <v>194</v>
      </c>
      <c r="G163" s="34" t="s">
        <v>192</v>
      </c>
      <c r="H163" s="32">
        <v>1700</v>
      </c>
      <c r="I163" s="35" t="s">
        <v>246</v>
      </c>
      <c r="J163" s="35" t="s">
        <v>35</v>
      </c>
      <c r="K163" s="36">
        <f t="shared" si="79"/>
        <v>6.0000000000000019E-2</v>
      </c>
      <c r="L163" s="35" t="s">
        <v>51</v>
      </c>
      <c r="M163" s="37">
        <v>1.5</v>
      </c>
      <c r="N163" s="146">
        <f>ROUND(25%*N160,2)</f>
        <v>0.06</v>
      </c>
      <c r="O163" s="147">
        <f t="shared" ref="O163:Y163" si="81">ROUND(25%*O160,2)</f>
        <v>0.06</v>
      </c>
      <c r="P163" s="147">
        <f t="shared" si="81"/>
        <v>0.06</v>
      </c>
      <c r="Q163" s="147">
        <f t="shared" si="81"/>
        <v>0.06</v>
      </c>
      <c r="R163" s="147">
        <f t="shared" si="81"/>
        <v>0.06</v>
      </c>
      <c r="S163" s="147">
        <f t="shared" si="81"/>
        <v>0.06</v>
      </c>
      <c r="T163" s="147">
        <f t="shared" si="81"/>
        <v>0.06</v>
      </c>
      <c r="U163" s="147">
        <f t="shared" si="81"/>
        <v>0.06</v>
      </c>
      <c r="V163" s="147">
        <f t="shared" si="81"/>
        <v>0.06</v>
      </c>
      <c r="W163" s="147">
        <f t="shared" si="81"/>
        <v>0.06</v>
      </c>
      <c r="X163" s="147">
        <f t="shared" si="81"/>
        <v>0.06</v>
      </c>
      <c r="Y163" s="147">
        <f t="shared" si="81"/>
        <v>0.06</v>
      </c>
    </row>
    <row r="164" spans="3:25" ht="17.25" customHeight="1" x14ac:dyDescent="0.25">
      <c r="C164" s="1"/>
      <c r="D164" s="23" t="s">
        <v>230</v>
      </c>
      <c r="E164" s="23" t="s">
        <v>216</v>
      </c>
      <c r="F164" s="24" t="s">
        <v>196</v>
      </c>
      <c r="G164" s="25" t="s">
        <v>192</v>
      </c>
      <c r="H164" s="23">
        <v>1645</v>
      </c>
      <c r="I164" s="26" t="s">
        <v>158</v>
      </c>
      <c r="J164" s="26" t="s">
        <v>34</v>
      </c>
      <c r="K164" s="27">
        <f t="shared" si="79"/>
        <v>0.13333333333333333</v>
      </c>
      <c r="L164" s="28" t="s">
        <v>28</v>
      </c>
      <c r="M164" s="29" t="s">
        <v>28</v>
      </c>
      <c r="N164" s="30">
        <v>0.02</v>
      </c>
      <c r="O164" s="31">
        <v>0.06</v>
      </c>
      <c r="P164" s="31">
        <v>0.1</v>
      </c>
      <c r="Q164" s="31">
        <v>0.1</v>
      </c>
      <c r="R164" s="31">
        <v>0.12</v>
      </c>
      <c r="S164" s="31">
        <v>0.14000000000000001</v>
      </c>
      <c r="T164" s="31">
        <v>0.22</v>
      </c>
      <c r="U164" s="31">
        <v>0.36</v>
      </c>
      <c r="V164" s="31">
        <v>0.22</v>
      </c>
      <c r="W164" s="31">
        <v>0.14000000000000001</v>
      </c>
      <c r="X164" s="31">
        <v>0.1</v>
      </c>
      <c r="Y164" s="31">
        <v>0.02</v>
      </c>
    </row>
    <row r="165" spans="3:25" ht="17.25" customHeight="1" x14ac:dyDescent="0.25">
      <c r="C165" s="1"/>
      <c r="D165" s="32" t="s">
        <v>230</v>
      </c>
      <c r="E165" s="32" t="s">
        <v>216</v>
      </c>
      <c r="F165" s="33" t="s">
        <v>196</v>
      </c>
      <c r="G165" s="34" t="s">
        <v>192</v>
      </c>
      <c r="H165" s="32">
        <v>1645</v>
      </c>
      <c r="I165" s="35" t="s">
        <v>158</v>
      </c>
      <c r="J165" s="35" t="s">
        <v>35</v>
      </c>
      <c r="K165" s="36">
        <f t="shared" si="79"/>
        <v>9.1666666666666674E-2</v>
      </c>
      <c r="L165" s="35" t="s">
        <v>156</v>
      </c>
      <c r="M165" s="37">
        <v>0.12</v>
      </c>
      <c r="N165" s="44">
        <f>ROUND(N164*0.7,2)</f>
        <v>0.01</v>
      </c>
      <c r="O165" s="39">
        <f t="shared" ref="O165:Y165" si="82">ROUND(O164*0.7,2)</f>
        <v>0.04</v>
      </c>
      <c r="P165" s="39">
        <f t="shared" si="82"/>
        <v>7.0000000000000007E-2</v>
      </c>
      <c r="Q165" s="39">
        <f t="shared" si="82"/>
        <v>7.0000000000000007E-2</v>
      </c>
      <c r="R165" s="39">
        <f t="shared" si="82"/>
        <v>0.08</v>
      </c>
      <c r="S165" s="39">
        <f t="shared" si="82"/>
        <v>0.1</v>
      </c>
      <c r="T165" s="39">
        <f t="shared" si="82"/>
        <v>0.15</v>
      </c>
      <c r="U165" s="39">
        <f t="shared" si="82"/>
        <v>0.25</v>
      </c>
      <c r="V165" s="39">
        <f t="shared" si="82"/>
        <v>0.15</v>
      </c>
      <c r="W165" s="39">
        <f t="shared" si="82"/>
        <v>0.1</v>
      </c>
      <c r="X165" s="39">
        <f t="shared" si="82"/>
        <v>7.0000000000000007E-2</v>
      </c>
      <c r="Y165" s="39">
        <f t="shared" si="82"/>
        <v>0.01</v>
      </c>
    </row>
    <row r="166" spans="3:25" ht="17.25" customHeight="1" x14ac:dyDescent="0.25">
      <c r="C166" s="1"/>
      <c r="D166" s="32" t="s">
        <v>230</v>
      </c>
      <c r="E166" s="32" t="s">
        <v>216</v>
      </c>
      <c r="F166" s="33" t="s">
        <v>196</v>
      </c>
      <c r="G166" s="34" t="s">
        <v>192</v>
      </c>
      <c r="H166" s="32">
        <v>1645</v>
      </c>
      <c r="I166" s="35" t="s">
        <v>158</v>
      </c>
      <c r="J166" s="35" t="s">
        <v>35</v>
      </c>
      <c r="K166" s="36">
        <f t="shared" si="79"/>
        <v>4.1666666666666664E-2</v>
      </c>
      <c r="L166" s="35" t="s">
        <v>157</v>
      </c>
      <c r="M166" s="37">
        <v>0.75</v>
      </c>
      <c r="N166" s="44">
        <f>N164-N165</f>
        <v>0.01</v>
      </c>
      <c r="O166" s="39">
        <f t="shared" ref="O166:Y166" si="83">O164-O165</f>
        <v>1.9999999999999997E-2</v>
      </c>
      <c r="P166" s="39">
        <f t="shared" si="83"/>
        <v>0.03</v>
      </c>
      <c r="Q166" s="39">
        <f t="shared" si="83"/>
        <v>0.03</v>
      </c>
      <c r="R166" s="39">
        <f t="shared" si="83"/>
        <v>3.9999999999999994E-2</v>
      </c>
      <c r="S166" s="39">
        <f t="shared" si="83"/>
        <v>4.0000000000000008E-2</v>
      </c>
      <c r="T166" s="39">
        <f t="shared" si="83"/>
        <v>7.0000000000000007E-2</v>
      </c>
      <c r="U166" s="39">
        <f t="shared" si="83"/>
        <v>0.10999999999999999</v>
      </c>
      <c r="V166" s="39">
        <f t="shared" si="83"/>
        <v>7.0000000000000007E-2</v>
      </c>
      <c r="W166" s="39">
        <f t="shared" si="83"/>
        <v>4.0000000000000008E-2</v>
      </c>
      <c r="X166" s="39">
        <f t="shared" si="83"/>
        <v>0.03</v>
      </c>
      <c r="Y166" s="39">
        <f t="shared" si="83"/>
        <v>0.01</v>
      </c>
    </row>
    <row r="167" spans="3:25" ht="17.25" customHeight="1" x14ac:dyDescent="0.25">
      <c r="C167" s="1"/>
      <c r="D167" s="32" t="s">
        <v>230</v>
      </c>
      <c r="E167" s="32" t="s">
        <v>216</v>
      </c>
      <c r="F167" s="33" t="s">
        <v>196</v>
      </c>
      <c r="G167" s="34" t="s">
        <v>192</v>
      </c>
      <c r="H167" s="32">
        <v>1645</v>
      </c>
      <c r="I167" s="35" t="s">
        <v>158</v>
      </c>
      <c r="J167" s="35" t="s">
        <v>35</v>
      </c>
      <c r="K167" s="36">
        <f t="shared" si="79"/>
        <v>0.13333333333333333</v>
      </c>
      <c r="L167" s="35" t="s">
        <v>55</v>
      </c>
      <c r="M167" s="37">
        <f>ROUND(10%*30,1)</f>
        <v>3</v>
      </c>
      <c r="N167" s="44">
        <f>SUM(N165:N166)</f>
        <v>0.02</v>
      </c>
      <c r="O167" s="39">
        <f t="shared" ref="O167:Y167" si="84">SUM(O165:O166)</f>
        <v>0.06</v>
      </c>
      <c r="P167" s="39">
        <f t="shared" si="84"/>
        <v>0.1</v>
      </c>
      <c r="Q167" s="39">
        <f t="shared" si="84"/>
        <v>0.1</v>
      </c>
      <c r="R167" s="39">
        <f t="shared" si="84"/>
        <v>0.12</v>
      </c>
      <c r="S167" s="39">
        <f t="shared" si="84"/>
        <v>0.14000000000000001</v>
      </c>
      <c r="T167" s="39">
        <f t="shared" si="84"/>
        <v>0.22</v>
      </c>
      <c r="U167" s="39">
        <f t="shared" si="84"/>
        <v>0.36</v>
      </c>
      <c r="V167" s="39">
        <f t="shared" si="84"/>
        <v>0.22</v>
      </c>
      <c r="W167" s="39">
        <f t="shared" si="84"/>
        <v>0.14000000000000001</v>
      </c>
      <c r="X167" s="39">
        <f t="shared" si="84"/>
        <v>0.1</v>
      </c>
      <c r="Y167" s="39">
        <f t="shared" si="84"/>
        <v>0.02</v>
      </c>
    </row>
    <row r="168" spans="3:25" ht="18" customHeight="1" x14ac:dyDescent="0.25">
      <c r="C168" s="1"/>
      <c r="D168" s="163" t="s">
        <v>230</v>
      </c>
      <c r="E168" s="163" t="s">
        <v>216</v>
      </c>
      <c r="F168" s="103" t="s">
        <v>28</v>
      </c>
      <c r="G168" s="104" t="s">
        <v>197</v>
      </c>
      <c r="H168" s="102" t="s">
        <v>28</v>
      </c>
      <c r="I168" s="105" t="s">
        <v>28</v>
      </c>
      <c r="J168" s="105" t="s">
        <v>28</v>
      </c>
      <c r="K168" s="106" t="str">
        <f t="shared" si="45"/>
        <v>n/a</v>
      </c>
      <c r="L168" s="105" t="s">
        <v>28</v>
      </c>
      <c r="M168" s="107" t="s">
        <v>28</v>
      </c>
      <c r="N168" s="108" t="s">
        <v>28</v>
      </c>
      <c r="O168" s="106" t="s">
        <v>28</v>
      </c>
      <c r="P168" s="106" t="s">
        <v>28</v>
      </c>
      <c r="Q168" s="106" t="s">
        <v>28</v>
      </c>
      <c r="R168" s="106" t="s">
        <v>28</v>
      </c>
      <c r="S168" s="106" t="s">
        <v>28</v>
      </c>
      <c r="T168" s="106" t="s">
        <v>28</v>
      </c>
      <c r="U168" s="106" t="s">
        <v>28</v>
      </c>
      <c r="V168" s="106" t="s">
        <v>28</v>
      </c>
      <c r="W168" s="106" t="s">
        <v>28</v>
      </c>
      <c r="X168" s="106" t="s">
        <v>28</v>
      </c>
      <c r="Y168" s="106" t="s">
        <v>28</v>
      </c>
    </row>
    <row r="169" spans="3:25" ht="18" customHeight="1" x14ac:dyDescent="0.25">
      <c r="C169" s="1"/>
      <c r="D169" s="156" t="s">
        <v>230</v>
      </c>
      <c r="E169" s="157" t="s">
        <v>216</v>
      </c>
      <c r="F169" s="24" t="s">
        <v>198</v>
      </c>
      <c r="G169" s="25" t="s">
        <v>195</v>
      </c>
      <c r="H169" s="23">
        <v>1980</v>
      </c>
      <c r="I169" s="26" t="s">
        <v>147</v>
      </c>
      <c r="J169" s="26" t="s">
        <v>34</v>
      </c>
      <c r="K169" s="27">
        <f>IFERROR(AVERAGE(N169:Y169),"n/a")</f>
        <v>1</v>
      </c>
      <c r="L169" s="26" t="s">
        <v>28</v>
      </c>
      <c r="M169" s="72" t="s">
        <v>28</v>
      </c>
      <c r="N169" s="30">
        <v>1</v>
      </c>
      <c r="O169" s="31">
        <v>1</v>
      </c>
      <c r="P169" s="31">
        <v>1</v>
      </c>
      <c r="Q169" s="31">
        <v>1</v>
      </c>
      <c r="R169" s="31">
        <v>1</v>
      </c>
      <c r="S169" s="31">
        <v>1</v>
      </c>
      <c r="T169" s="31">
        <v>1</v>
      </c>
      <c r="U169" s="31">
        <v>1</v>
      </c>
      <c r="V169" s="31">
        <v>1</v>
      </c>
      <c r="W169" s="31">
        <v>1</v>
      </c>
      <c r="X169" s="31">
        <v>1</v>
      </c>
      <c r="Y169" s="31">
        <v>1</v>
      </c>
    </row>
    <row r="170" spans="3:25" ht="18" customHeight="1" x14ac:dyDescent="0.25">
      <c r="C170" s="1"/>
      <c r="D170" s="156" t="s">
        <v>230</v>
      </c>
      <c r="E170" s="157" t="s">
        <v>216</v>
      </c>
      <c r="F170" s="24" t="s">
        <v>250</v>
      </c>
      <c r="G170" s="25" t="s">
        <v>195</v>
      </c>
      <c r="H170" s="23">
        <v>2010</v>
      </c>
      <c r="I170" s="26" t="s">
        <v>231</v>
      </c>
      <c r="J170" s="26" t="s">
        <v>34</v>
      </c>
      <c r="K170" s="27">
        <f>IFERROR(AVERAGE(N170:Y170),"n/a")</f>
        <v>1</v>
      </c>
      <c r="L170" s="26" t="s">
        <v>28</v>
      </c>
      <c r="M170" s="72" t="s">
        <v>28</v>
      </c>
      <c r="N170" s="30">
        <v>1</v>
      </c>
      <c r="O170" s="31">
        <v>1</v>
      </c>
      <c r="P170" s="31">
        <v>1</v>
      </c>
      <c r="Q170" s="31">
        <v>1</v>
      </c>
      <c r="R170" s="31">
        <v>1</v>
      </c>
      <c r="S170" s="31">
        <v>1</v>
      </c>
      <c r="T170" s="31">
        <v>1</v>
      </c>
      <c r="U170" s="31">
        <v>1</v>
      </c>
      <c r="V170" s="31">
        <v>1</v>
      </c>
      <c r="W170" s="31">
        <v>1</v>
      </c>
      <c r="X170" s="31">
        <v>1</v>
      </c>
      <c r="Y170" s="31">
        <v>1</v>
      </c>
    </row>
    <row r="171" spans="3:25" ht="18" customHeight="1" x14ac:dyDescent="0.25">
      <c r="C171" s="1"/>
      <c r="D171" s="158" t="s">
        <v>230</v>
      </c>
      <c r="E171" s="159" t="s">
        <v>216</v>
      </c>
      <c r="F171" s="33" t="s">
        <v>250</v>
      </c>
      <c r="G171" s="34" t="s">
        <v>195</v>
      </c>
      <c r="H171" s="32">
        <v>2010</v>
      </c>
      <c r="I171" s="35" t="s">
        <v>231</v>
      </c>
      <c r="J171" s="35" t="s">
        <v>35</v>
      </c>
      <c r="K171" s="36">
        <f t="shared" ref="K171" si="85">IFERROR(AVERAGE(N171:Y171),"n/a")</f>
        <v>4.9999999999999992E-3</v>
      </c>
      <c r="L171" s="35" t="s">
        <v>36</v>
      </c>
      <c r="M171" s="37">
        <f>10*(5*6)/10^3</f>
        <v>0.3</v>
      </c>
      <c r="N171" s="160">
        <v>5.0000000000000001E-3</v>
      </c>
      <c r="O171" s="161">
        <v>5.0000000000000001E-3</v>
      </c>
      <c r="P171" s="161">
        <v>5.0000000000000001E-3</v>
      </c>
      <c r="Q171" s="161">
        <v>5.0000000000000001E-3</v>
      </c>
      <c r="R171" s="161">
        <v>5.0000000000000001E-3</v>
      </c>
      <c r="S171" s="161">
        <v>5.0000000000000001E-3</v>
      </c>
      <c r="T171" s="161">
        <v>5.0000000000000001E-3</v>
      </c>
      <c r="U171" s="161">
        <v>5.0000000000000001E-3</v>
      </c>
      <c r="V171" s="161">
        <v>5.0000000000000001E-3</v>
      </c>
      <c r="W171" s="161">
        <v>5.0000000000000001E-3</v>
      </c>
      <c r="X171" s="161">
        <v>5.0000000000000001E-3</v>
      </c>
      <c r="Y171" s="161">
        <v>5.0000000000000001E-3</v>
      </c>
    </row>
    <row r="172" spans="3:25" ht="18" customHeight="1" x14ac:dyDescent="0.25">
      <c r="C172" s="1"/>
      <c r="D172" s="158" t="s">
        <v>230</v>
      </c>
      <c r="E172" s="159" t="s">
        <v>216</v>
      </c>
      <c r="F172" s="33" t="s">
        <v>250</v>
      </c>
      <c r="G172" s="34" t="s">
        <v>195</v>
      </c>
      <c r="H172" s="32">
        <v>2010</v>
      </c>
      <c r="I172" s="35" t="s">
        <v>231</v>
      </c>
      <c r="J172" s="35" t="s">
        <v>35</v>
      </c>
      <c r="K172" s="36">
        <f>IFERROR(AVERAGE(N172:Y172),"n/a")</f>
        <v>0.70000000000000007</v>
      </c>
      <c r="L172" s="35" t="s">
        <v>37</v>
      </c>
      <c r="M172" s="37">
        <v>6</v>
      </c>
      <c r="N172" s="40">
        <f>$N$22/$N$20*N170</f>
        <v>0.4</v>
      </c>
      <c r="O172" s="41">
        <f>$O$22/$O$20*O170</f>
        <v>0.5</v>
      </c>
      <c r="P172" s="41">
        <f>$P$22/$P$20*P170</f>
        <v>0.6</v>
      </c>
      <c r="Q172" s="41">
        <f>$Q$22/$Q$20*Q170</f>
        <v>0.7</v>
      </c>
      <c r="R172" s="41">
        <f>$R$22/$R$20*R170</f>
        <v>0.8</v>
      </c>
      <c r="S172" s="41">
        <f>$S$22/$S$20*S170</f>
        <v>0.9</v>
      </c>
      <c r="T172" s="41">
        <f>$T$22/$T$20*T170</f>
        <v>0.9</v>
      </c>
      <c r="U172" s="41">
        <f>$U$22/$U$20*U170</f>
        <v>0.9</v>
      </c>
      <c r="V172" s="41">
        <f>$V$22/$V$20*V170</f>
        <v>0.9</v>
      </c>
      <c r="W172" s="41">
        <f>$W$22/$W$20*W170</f>
        <v>0.7</v>
      </c>
      <c r="X172" s="41">
        <f>$X$22/$X$20*X170</f>
        <v>0.6</v>
      </c>
      <c r="Y172" s="41">
        <f>$Y$22/$Y$20*Y170</f>
        <v>0.5</v>
      </c>
    </row>
    <row r="173" spans="3:25" ht="18" customHeight="1" x14ac:dyDescent="0.25">
      <c r="C173" s="1"/>
      <c r="D173" s="158" t="s">
        <v>230</v>
      </c>
      <c r="E173" s="159" t="s">
        <v>216</v>
      </c>
      <c r="F173" s="33" t="s">
        <v>250</v>
      </c>
      <c r="G173" s="34" t="s">
        <v>195</v>
      </c>
      <c r="H173" s="32">
        <v>2010</v>
      </c>
      <c r="I173" s="35" t="s">
        <v>231</v>
      </c>
      <c r="J173" s="35" t="s">
        <v>35</v>
      </c>
      <c r="K173" s="36">
        <f t="shared" ref="K173:K177" si="86">IFERROR(AVERAGE(N173:Y173),"n/a")</f>
        <v>0.29499999999999987</v>
      </c>
      <c r="L173" s="35" t="s">
        <v>38</v>
      </c>
      <c r="M173" s="37">
        <v>6</v>
      </c>
      <c r="N173" s="40">
        <f>N170-SUM(N171:N172)</f>
        <v>0.59499999999999997</v>
      </c>
      <c r="O173" s="41">
        <f t="shared" ref="O173:Y173" si="87">O170-SUM(O171:O172)</f>
        <v>0.495</v>
      </c>
      <c r="P173" s="41">
        <f t="shared" si="87"/>
        <v>0.39500000000000002</v>
      </c>
      <c r="Q173" s="41">
        <f t="shared" si="87"/>
        <v>0.29500000000000004</v>
      </c>
      <c r="R173" s="41">
        <f t="shared" si="87"/>
        <v>0.19499999999999995</v>
      </c>
      <c r="S173" s="41">
        <f t="shared" si="87"/>
        <v>9.4999999999999973E-2</v>
      </c>
      <c r="T173" s="41">
        <f t="shared" si="87"/>
        <v>9.4999999999999973E-2</v>
      </c>
      <c r="U173" s="41">
        <f t="shared" si="87"/>
        <v>9.4999999999999973E-2</v>
      </c>
      <c r="V173" s="41">
        <f t="shared" si="87"/>
        <v>9.4999999999999973E-2</v>
      </c>
      <c r="W173" s="41">
        <f t="shared" si="87"/>
        <v>0.29500000000000004</v>
      </c>
      <c r="X173" s="41">
        <f t="shared" si="87"/>
        <v>0.39500000000000002</v>
      </c>
      <c r="Y173" s="41">
        <f t="shared" si="87"/>
        <v>0.495</v>
      </c>
    </row>
    <row r="174" spans="3:25" ht="17.25" customHeight="1" x14ac:dyDescent="0.25">
      <c r="C174" s="1"/>
      <c r="D174" s="23" t="s">
        <v>230</v>
      </c>
      <c r="E174" s="23" t="s">
        <v>216</v>
      </c>
      <c r="F174" s="24" t="s">
        <v>200</v>
      </c>
      <c r="G174" s="25" t="s">
        <v>195</v>
      </c>
      <c r="H174" s="23">
        <v>2010</v>
      </c>
      <c r="I174" s="26" t="s">
        <v>158</v>
      </c>
      <c r="J174" s="26" t="s">
        <v>34</v>
      </c>
      <c r="K174" s="27">
        <f t="shared" si="86"/>
        <v>0.13333333333333333</v>
      </c>
      <c r="L174" s="28" t="s">
        <v>28</v>
      </c>
      <c r="M174" s="29" t="s">
        <v>28</v>
      </c>
      <c r="N174" s="30">
        <v>0.02</v>
      </c>
      <c r="O174" s="31">
        <v>0.06</v>
      </c>
      <c r="P174" s="31">
        <v>0.1</v>
      </c>
      <c r="Q174" s="31">
        <v>0.1</v>
      </c>
      <c r="R174" s="31">
        <v>0.12</v>
      </c>
      <c r="S174" s="31">
        <v>0.14000000000000001</v>
      </c>
      <c r="T174" s="31">
        <v>0.22</v>
      </c>
      <c r="U174" s="31">
        <v>0.36</v>
      </c>
      <c r="V174" s="31">
        <v>0.22</v>
      </c>
      <c r="W174" s="31">
        <v>0.14000000000000001</v>
      </c>
      <c r="X174" s="31">
        <v>0.1</v>
      </c>
      <c r="Y174" s="31">
        <v>0.02</v>
      </c>
    </row>
    <row r="175" spans="3:25" ht="17.25" customHeight="1" x14ac:dyDescent="0.25">
      <c r="C175" s="1"/>
      <c r="D175" s="32" t="s">
        <v>230</v>
      </c>
      <c r="E175" s="32" t="s">
        <v>216</v>
      </c>
      <c r="F175" s="33" t="s">
        <v>200</v>
      </c>
      <c r="G175" s="34" t="s">
        <v>195</v>
      </c>
      <c r="H175" s="32">
        <v>2010</v>
      </c>
      <c r="I175" s="35" t="s">
        <v>158</v>
      </c>
      <c r="J175" s="35" t="s">
        <v>35</v>
      </c>
      <c r="K175" s="36">
        <f t="shared" si="86"/>
        <v>9.1666666666666674E-2</v>
      </c>
      <c r="L175" s="35" t="s">
        <v>156</v>
      </c>
      <c r="M175" s="37">
        <v>0.12</v>
      </c>
      <c r="N175" s="44">
        <f>ROUND(N174*0.7,2)</f>
        <v>0.01</v>
      </c>
      <c r="O175" s="39">
        <f t="shared" ref="O175:Y175" si="88">ROUND(O174*0.7,2)</f>
        <v>0.04</v>
      </c>
      <c r="P175" s="39">
        <f t="shared" si="88"/>
        <v>7.0000000000000007E-2</v>
      </c>
      <c r="Q175" s="39">
        <f t="shared" si="88"/>
        <v>7.0000000000000007E-2</v>
      </c>
      <c r="R175" s="39">
        <f t="shared" si="88"/>
        <v>0.08</v>
      </c>
      <c r="S175" s="39">
        <f t="shared" si="88"/>
        <v>0.1</v>
      </c>
      <c r="T175" s="39">
        <f t="shared" si="88"/>
        <v>0.15</v>
      </c>
      <c r="U175" s="39">
        <f t="shared" si="88"/>
        <v>0.25</v>
      </c>
      <c r="V175" s="39">
        <f t="shared" si="88"/>
        <v>0.15</v>
      </c>
      <c r="W175" s="39">
        <f t="shared" si="88"/>
        <v>0.1</v>
      </c>
      <c r="X175" s="39">
        <f t="shared" si="88"/>
        <v>7.0000000000000007E-2</v>
      </c>
      <c r="Y175" s="39">
        <f t="shared" si="88"/>
        <v>0.01</v>
      </c>
    </row>
    <row r="176" spans="3:25" ht="17.25" customHeight="1" x14ac:dyDescent="0.25">
      <c r="C176" s="1"/>
      <c r="D176" s="32" t="s">
        <v>230</v>
      </c>
      <c r="E176" s="32" t="s">
        <v>216</v>
      </c>
      <c r="F176" s="33" t="s">
        <v>200</v>
      </c>
      <c r="G176" s="34" t="s">
        <v>195</v>
      </c>
      <c r="H176" s="32">
        <v>2010</v>
      </c>
      <c r="I176" s="35" t="s">
        <v>158</v>
      </c>
      <c r="J176" s="35" t="s">
        <v>35</v>
      </c>
      <c r="K176" s="36">
        <f t="shared" si="86"/>
        <v>4.1666666666666664E-2</v>
      </c>
      <c r="L176" s="35" t="s">
        <v>157</v>
      </c>
      <c r="M176" s="37">
        <v>0.75</v>
      </c>
      <c r="N176" s="44">
        <f>N174-N175</f>
        <v>0.01</v>
      </c>
      <c r="O176" s="39">
        <f t="shared" ref="O176:Y176" si="89">O174-O175</f>
        <v>1.9999999999999997E-2</v>
      </c>
      <c r="P176" s="39">
        <f t="shared" si="89"/>
        <v>0.03</v>
      </c>
      <c r="Q176" s="39">
        <f t="shared" si="89"/>
        <v>0.03</v>
      </c>
      <c r="R176" s="39">
        <f t="shared" si="89"/>
        <v>3.9999999999999994E-2</v>
      </c>
      <c r="S176" s="39">
        <f t="shared" si="89"/>
        <v>4.0000000000000008E-2</v>
      </c>
      <c r="T176" s="39">
        <f t="shared" si="89"/>
        <v>7.0000000000000007E-2</v>
      </c>
      <c r="U176" s="39">
        <f t="shared" si="89"/>
        <v>0.10999999999999999</v>
      </c>
      <c r="V176" s="39">
        <f t="shared" si="89"/>
        <v>7.0000000000000007E-2</v>
      </c>
      <c r="W176" s="39">
        <f t="shared" si="89"/>
        <v>4.0000000000000008E-2</v>
      </c>
      <c r="X176" s="39">
        <f t="shared" si="89"/>
        <v>0.03</v>
      </c>
      <c r="Y176" s="39">
        <f t="shared" si="89"/>
        <v>0.01</v>
      </c>
    </row>
    <row r="177" spans="3:25" ht="17.25" customHeight="1" x14ac:dyDescent="0.25">
      <c r="C177" s="1"/>
      <c r="D177" s="32" t="s">
        <v>230</v>
      </c>
      <c r="E177" s="32" t="s">
        <v>216</v>
      </c>
      <c r="F177" s="33" t="s">
        <v>200</v>
      </c>
      <c r="G177" s="34" t="s">
        <v>195</v>
      </c>
      <c r="H177" s="32">
        <v>2010</v>
      </c>
      <c r="I177" s="35" t="s">
        <v>158</v>
      </c>
      <c r="J177" s="35" t="s">
        <v>35</v>
      </c>
      <c r="K177" s="36">
        <f t="shared" si="86"/>
        <v>0.13333333333333333</v>
      </c>
      <c r="L177" s="35" t="s">
        <v>55</v>
      </c>
      <c r="M177" s="37">
        <f>ROUND(10%*30,1)</f>
        <v>3</v>
      </c>
      <c r="N177" s="44">
        <f>SUM(N175:N176)</f>
        <v>0.02</v>
      </c>
      <c r="O177" s="39">
        <f t="shared" ref="O177:Y177" si="90">SUM(O175:O176)</f>
        <v>0.06</v>
      </c>
      <c r="P177" s="39">
        <f t="shared" si="90"/>
        <v>0.1</v>
      </c>
      <c r="Q177" s="39">
        <f t="shared" si="90"/>
        <v>0.1</v>
      </c>
      <c r="R177" s="39">
        <f t="shared" si="90"/>
        <v>0.12</v>
      </c>
      <c r="S177" s="39">
        <f t="shared" si="90"/>
        <v>0.14000000000000001</v>
      </c>
      <c r="T177" s="39">
        <f t="shared" si="90"/>
        <v>0.22</v>
      </c>
      <c r="U177" s="39">
        <f t="shared" si="90"/>
        <v>0.36</v>
      </c>
      <c r="V177" s="39">
        <f t="shared" si="90"/>
        <v>0.22</v>
      </c>
      <c r="W177" s="39">
        <f t="shared" si="90"/>
        <v>0.14000000000000001</v>
      </c>
      <c r="X177" s="39">
        <f t="shared" si="90"/>
        <v>0.1</v>
      </c>
      <c r="Y177" s="39">
        <f t="shared" si="90"/>
        <v>0.02</v>
      </c>
    </row>
    <row r="178" spans="3:25" ht="18" customHeight="1" x14ac:dyDescent="0.25">
      <c r="C178" s="1"/>
      <c r="D178" s="156" t="s">
        <v>230</v>
      </c>
      <c r="E178" s="157" t="s">
        <v>216</v>
      </c>
      <c r="F178" s="24" t="s">
        <v>250</v>
      </c>
      <c r="G178" s="25" t="s">
        <v>201</v>
      </c>
      <c r="H178" s="23">
        <v>2100</v>
      </c>
      <c r="I178" s="26" t="s">
        <v>231</v>
      </c>
      <c r="J178" s="26" t="s">
        <v>34</v>
      </c>
      <c r="K178" s="27">
        <f>IFERROR(AVERAGE(N178:Y178),"n/a")</f>
        <v>1</v>
      </c>
      <c r="L178" s="26" t="s">
        <v>28</v>
      </c>
      <c r="M178" s="72" t="s">
        <v>28</v>
      </c>
      <c r="N178" s="30">
        <v>1</v>
      </c>
      <c r="O178" s="31">
        <v>1</v>
      </c>
      <c r="P178" s="31">
        <v>1</v>
      </c>
      <c r="Q178" s="31">
        <v>1</v>
      </c>
      <c r="R178" s="31">
        <v>1</v>
      </c>
      <c r="S178" s="31">
        <v>1</v>
      </c>
      <c r="T178" s="31">
        <v>1</v>
      </c>
      <c r="U178" s="31">
        <v>1</v>
      </c>
      <c r="V178" s="31">
        <v>1</v>
      </c>
      <c r="W178" s="31">
        <v>1</v>
      </c>
      <c r="X178" s="31">
        <v>1</v>
      </c>
      <c r="Y178" s="31">
        <v>1</v>
      </c>
    </row>
    <row r="179" spans="3:25" ht="18" customHeight="1" x14ac:dyDescent="0.25">
      <c r="C179" s="1"/>
      <c r="D179" s="158" t="s">
        <v>230</v>
      </c>
      <c r="E179" s="159" t="s">
        <v>216</v>
      </c>
      <c r="F179" s="33" t="s">
        <v>250</v>
      </c>
      <c r="G179" s="34" t="s">
        <v>201</v>
      </c>
      <c r="H179" s="32">
        <v>2100</v>
      </c>
      <c r="I179" s="35" t="s">
        <v>231</v>
      </c>
      <c r="J179" s="35" t="s">
        <v>35</v>
      </c>
      <c r="K179" s="36">
        <f t="shared" ref="K179" si="91">IFERROR(AVERAGE(N179:Y179),"n/a")</f>
        <v>4.9999999999999992E-3</v>
      </c>
      <c r="L179" s="35" t="s">
        <v>36</v>
      </c>
      <c r="M179" s="37">
        <f>10*(5*6)/10^3</f>
        <v>0.3</v>
      </c>
      <c r="N179" s="160">
        <v>5.0000000000000001E-3</v>
      </c>
      <c r="O179" s="161">
        <v>5.0000000000000001E-3</v>
      </c>
      <c r="P179" s="161">
        <v>5.0000000000000001E-3</v>
      </c>
      <c r="Q179" s="161">
        <v>5.0000000000000001E-3</v>
      </c>
      <c r="R179" s="161">
        <v>5.0000000000000001E-3</v>
      </c>
      <c r="S179" s="161">
        <v>5.0000000000000001E-3</v>
      </c>
      <c r="T179" s="161">
        <v>5.0000000000000001E-3</v>
      </c>
      <c r="U179" s="161">
        <v>5.0000000000000001E-3</v>
      </c>
      <c r="V179" s="161">
        <v>5.0000000000000001E-3</v>
      </c>
      <c r="W179" s="161">
        <v>5.0000000000000001E-3</v>
      </c>
      <c r="X179" s="161">
        <v>5.0000000000000001E-3</v>
      </c>
      <c r="Y179" s="161">
        <v>5.0000000000000001E-3</v>
      </c>
    </row>
    <row r="180" spans="3:25" ht="18" customHeight="1" x14ac:dyDescent="0.25">
      <c r="C180" s="1"/>
      <c r="D180" s="158" t="s">
        <v>230</v>
      </c>
      <c r="E180" s="159" t="s">
        <v>216</v>
      </c>
      <c r="F180" s="33" t="s">
        <v>250</v>
      </c>
      <c r="G180" s="34" t="s">
        <v>201</v>
      </c>
      <c r="H180" s="32">
        <v>2100</v>
      </c>
      <c r="I180" s="35" t="s">
        <v>231</v>
      </c>
      <c r="J180" s="35" t="s">
        <v>35</v>
      </c>
      <c r="K180" s="36">
        <f>IFERROR(AVERAGE(N180:Y180),"n/a")</f>
        <v>0.70000000000000007</v>
      </c>
      <c r="L180" s="35" t="s">
        <v>37</v>
      </c>
      <c r="M180" s="37">
        <v>6</v>
      </c>
      <c r="N180" s="40">
        <f>$N$22/$N$20*N178</f>
        <v>0.4</v>
      </c>
      <c r="O180" s="41">
        <f>$O$22/$O$20*O178</f>
        <v>0.5</v>
      </c>
      <c r="P180" s="41">
        <f>$P$22/$P$20*P178</f>
        <v>0.6</v>
      </c>
      <c r="Q180" s="41">
        <f>$Q$22/$Q$20*Q178</f>
        <v>0.7</v>
      </c>
      <c r="R180" s="41">
        <f>$R$22/$R$20*R178</f>
        <v>0.8</v>
      </c>
      <c r="S180" s="41">
        <f>$S$22/$S$20*S178</f>
        <v>0.9</v>
      </c>
      <c r="T180" s="41">
        <f>$T$22/$T$20*T178</f>
        <v>0.9</v>
      </c>
      <c r="U180" s="41">
        <f>$U$22/$U$20*U178</f>
        <v>0.9</v>
      </c>
      <c r="V180" s="41">
        <f>$V$22/$V$20*V178</f>
        <v>0.9</v>
      </c>
      <c r="W180" s="41">
        <f>$W$22/$W$20*W178</f>
        <v>0.7</v>
      </c>
      <c r="X180" s="41">
        <f>$X$22/$X$20*X178</f>
        <v>0.6</v>
      </c>
      <c r="Y180" s="41">
        <f>$Y$22/$Y$20*Y178</f>
        <v>0.5</v>
      </c>
    </row>
    <row r="181" spans="3:25" ht="18" customHeight="1" x14ac:dyDescent="0.25">
      <c r="C181" s="1"/>
      <c r="D181" s="158" t="s">
        <v>230</v>
      </c>
      <c r="E181" s="159" t="s">
        <v>216</v>
      </c>
      <c r="F181" s="33" t="s">
        <v>250</v>
      </c>
      <c r="G181" s="34" t="s">
        <v>201</v>
      </c>
      <c r="H181" s="32">
        <v>2100</v>
      </c>
      <c r="I181" s="35" t="s">
        <v>231</v>
      </c>
      <c r="J181" s="35" t="s">
        <v>35</v>
      </c>
      <c r="K181" s="36">
        <f t="shared" ref="K181" si="92">IFERROR(AVERAGE(N181:Y181),"n/a")</f>
        <v>0.29499999999999987</v>
      </c>
      <c r="L181" s="35" t="s">
        <v>38</v>
      </c>
      <c r="M181" s="37">
        <v>6</v>
      </c>
      <c r="N181" s="40">
        <f>N178-SUM(N179:N180)</f>
        <v>0.59499999999999997</v>
      </c>
      <c r="O181" s="41">
        <f t="shared" ref="O181:Y181" si="93">O178-SUM(O179:O180)</f>
        <v>0.495</v>
      </c>
      <c r="P181" s="41">
        <f t="shared" si="93"/>
        <v>0.39500000000000002</v>
      </c>
      <c r="Q181" s="41">
        <f t="shared" si="93"/>
        <v>0.29500000000000004</v>
      </c>
      <c r="R181" s="41">
        <f t="shared" si="93"/>
        <v>0.19499999999999995</v>
      </c>
      <c r="S181" s="41">
        <f t="shared" si="93"/>
        <v>9.4999999999999973E-2</v>
      </c>
      <c r="T181" s="41">
        <f t="shared" si="93"/>
        <v>9.4999999999999973E-2</v>
      </c>
      <c r="U181" s="41">
        <f t="shared" si="93"/>
        <v>9.4999999999999973E-2</v>
      </c>
      <c r="V181" s="41">
        <f t="shared" si="93"/>
        <v>9.4999999999999973E-2</v>
      </c>
      <c r="W181" s="41">
        <f t="shared" si="93"/>
        <v>0.29500000000000004</v>
      </c>
      <c r="X181" s="41">
        <f t="shared" si="93"/>
        <v>0.39500000000000002</v>
      </c>
      <c r="Y181" s="41">
        <f t="shared" si="93"/>
        <v>0.495</v>
      </c>
    </row>
    <row r="182" spans="3:25" ht="18" customHeight="1" x14ac:dyDescent="0.25">
      <c r="C182" s="1"/>
      <c r="D182" s="156" t="s">
        <v>230</v>
      </c>
      <c r="E182" s="157" t="s">
        <v>216</v>
      </c>
      <c r="F182" s="24" t="s">
        <v>205</v>
      </c>
      <c r="G182" s="25" t="s">
        <v>201</v>
      </c>
      <c r="H182" s="23">
        <v>2100</v>
      </c>
      <c r="I182" s="26" t="s">
        <v>251</v>
      </c>
      <c r="J182" s="26" t="s">
        <v>34</v>
      </c>
      <c r="K182" s="27">
        <f t="shared" si="45"/>
        <v>0.59999999999999987</v>
      </c>
      <c r="L182" s="26" t="s">
        <v>28</v>
      </c>
      <c r="M182" s="72" t="s">
        <v>28</v>
      </c>
      <c r="N182" s="30">
        <v>0.6</v>
      </c>
      <c r="O182" s="31">
        <v>0.6</v>
      </c>
      <c r="P182" s="31">
        <v>0.6</v>
      </c>
      <c r="Q182" s="31">
        <v>0.6</v>
      </c>
      <c r="R182" s="31">
        <v>0.6</v>
      </c>
      <c r="S182" s="31">
        <v>0.6</v>
      </c>
      <c r="T182" s="31">
        <v>0.6</v>
      </c>
      <c r="U182" s="31">
        <v>0.6</v>
      </c>
      <c r="V182" s="31">
        <v>0.6</v>
      </c>
      <c r="W182" s="31">
        <v>0.6</v>
      </c>
      <c r="X182" s="31">
        <v>0.6</v>
      </c>
      <c r="Y182" s="31">
        <v>0.6</v>
      </c>
    </row>
    <row r="183" spans="3:25" ht="18" customHeight="1" x14ac:dyDescent="0.25">
      <c r="C183" s="1"/>
      <c r="D183" s="158" t="s">
        <v>230</v>
      </c>
      <c r="E183" s="159" t="s">
        <v>216</v>
      </c>
      <c r="F183" s="33" t="s">
        <v>205</v>
      </c>
      <c r="G183" s="34" t="s">
        <v>201</v>
      </c>
      <c r="H183" s="32">
        <v>2100</v>
      </c>
      <c r="I183" s="35" t="s">
        <v>251</v>
      </c>
      <c r="J183" s="35" t="s">
        <v>35</v>
      </c>
      <c r="K183" s="36">
        <f t="shared" si="45"/>
        <v>0.59999999999999987</v>
      </c>
      <c r="L183" s="35" t="s">
        <v>54</v>
      </c>
      <c r="M183" s="37">
        <v>2.5</v>
      </c>
      <c r="N183" s="146">
        <f>N182</f>
        <v>0.6</v>
      </c>
      <c r="O183" s="147">
        <f t="shared" ref="O183:Y183" si="94">O182</f>
        <v>0.6</v>
      </c>
      <c r="P183" s="147">
        <f t="shared" si="94"/>
        <v>0.6</v>
      </c>
      <c r="Q183" s="147">
        <f t="shared" si="94"/>
        <v>0.6</v>
      </c>
      <c r="R183" s="147">
        <f t="shared" si="94"/>
        <v>0.6</v>
      </c>
      <c r="S183" s="147">
        <f t="shared" si="94"/>
        <v>0.6</v>
      </c>
      <c r="T183" s="147">
        <f t="shared" si="94"/>
        <v>0.6</v>
      </c>
      <c r="U183" s="147">
        <f t="shared" si="94"/>
        <v>0.6</v>
      </c>
      <c r="V183" s="147">
        <f t="shared" si="94"/>
        <v>0.6</v>
      </c>
      <c r="W183" s="147">
        <f t="shared" si="94"/>
        <v>0.6</v>
      </c>
      <c r="X183" s="147">
        <f t="shared" si="94"/>
        <v>0.6</v>
      </c>
      <c r="Y183" s="147">
        <f t="shared" si="94"/>
        <v>0.6</v>
      </c>
    </row>
    <row r="184" spans="3:25" ht="18" customHeight="1" x14ac:dyDescent="0.25">
      <c r="C184" s="1"/>
      <c r="D184" s="158" t="s">
        <v>230</v>
      </c>
      <c r="E184" s="159" t="s">
        <v>216</v>
      </c>
      <c r="F184" s="33" t="s">
        <v>205</v>
      </c>
      <c r="G184" s="34" t="s">
        <v>201</v>
      </c>
      <c r="H184" s="32">
        <v>2100</v>
      </c>
      <c r="I184" s="35" t="s">
        <v>251</v>
      </c>
      <c r="J184" s="35" t="s">
        <v>35</v>
      </c>
      <c r="K184" s="36">
        <f t="shared" si="45"/>
        <v>0.14999999999999997</v>
      </c>
      <c r="L184" s="35" t="s">
        <v>55</v>
      </c>
      <c r="M184" s="37">
        <v>1.2</v>
      </c>
      <c r="N184" s="146">
        <f>N185</f>
        <v>0.15</v>
      </c>
      <c r="O184" s="147">
        <f t="shared" ref="O184:Y184" si="95">O185</f>
        <v>0.15</v>
      </c>
      <c r="P184" s="147">
        <f t="shared" si="95"/>
        <v>0.15</v>
      </c>
      <c r="Q184" s="147">
        <f t="shared" si="95"/>
        <v>0.15</v>
      </c>
      <c r="R184" s="147">
        <f t="shared" si="95"/>
        <v>0.15</v>
      </c>
      <c r="S184" s="147">
        <f t="shared" si="95"/>
        <v>0.15</v>
      </c>
      <c r="T184" s="147">
        <f t="shared" si="95"/>
        <v>0.15</v>
      </c>
      <c r="U184" s="147">
        <f t="shared" si="95"/>
        <v>0.15</v>
      </c>
      <c r="V184" s="147">
        <f t="shared" si="95"/>
        <v>0.15</v>
      </c>
      <c r="W184" s="147">
        <f t="shared" si="95"/>
        <v>0.15</v>
      </c>
      <c r="X184" s="147">
        <f t="shared" si="95"/>
        <v>0.15</v>
      </c>
      <c r="Y184" s="147">
        <f t="shared" si="95"/>
        <v>0.15</v>
      </c>
    </row>
    <row r="185" spans="3:25" ht="18" customHeight="1" x14ac:dyDescent="0.25">
      <c r="C185" s="1"/>
      <c r="D185" s="158" t="s">
        <v>230</v>
      </c>
      <c r="E185" s="159" t="s">
        <v>216</v>
      </c>
      <c r="F185" s="33" t="s">
        <v>205</v>
      </c>
      <c r="G185" s="34" t="s">
        <v>201</v>
      </c>
      <c r="H185" s="32">
        <v>2100</v>
      </c>
      <c r="I185" s="35" t="s">
        <v>251</v>
      </c>
      <c r="J185" s="35" t="s">
        <v>35</v>
      </c>
      <c r="K185" s="36">
        <f t="shared" ref="K185:K186" si="96">IFERROR(AVERAGE(N185:Y185),"n/a")</f>
        <v>0.14999999999999997</v>
      </c>
      <c r="L185" s="35" t="s">
        <v>51</v>
      </c>
      <c r="M185" s="37">
        <v>1.5</v>
      </c>
      <c r="N185" s="146">
        <f>ROUND(25%*N182,2)</f>
        <v>0.15</v>
      </c>
      <c r="O185" s="147">
        <f t="shared" ref="O185:Y185" si="97">ROUND(25%*O182,2)</f>
        <v>0.15</v>
      </c>
      <c r="P185" s="147">
        <f t="shared" si="97"/>
        <v>0.15</v>
      </c>
      <c r="Q185" s="147">
        <f t="shared" si="97"/>
        <v>0.15</v>
      </c>
      <c r="R185" s="147">
        <f t="shared" si="97"/>
        <v>0.15</v>
      </c>
      <c r="S185" s="147">
        <f t="shared" si="97"/>
        <v>0.15</v>
      </c>
      <c r="T185" s="147">
        <f t="shared" si="97"/>
        <v>0.15</v>
      </c>
      <c r="U185" s="147">
        <f t="shared" si="97"/>
        <v>0.15</v>
      </c>
      <c r="V185" s="147">
        <f t="shared" si="97"/>
        <v>0.15</v>
      </c>
      <c r="W185" s="147">
        <f t="shared" si="97"/>
        <v>0.15</v>
      </c>
      <c r="X185" s="147">
        <f t="shared" si="97"/>
        <v>0.15</v>
      </c>
      <c r="Y185" s="147">
        <f t="shared" si="97"/>
        <v>0.15</v>
      </c>
    </row>
    <row r="186" spans="3:25" ht="18" customHeight="1" x14ac:dyDescent="0.25">
      <c r="C186" s="1"/>
      <c r="D186" s="158" t="s">
        <v>230</v>
      </c>
      <c r="E186" s="159" t="s">
        <v>216</v>
      </c>
      <c r="F186" s="33" t="s">
        <v>205</v>
      </c>
      <c r="G186" s="34" t="s">
        <v>201</v>
      </c>
      <c r="H186" s="32">
        <v>2100</v>
      </c>
      <c r="I186" s="35" t="s">
        <v>251</v>
      </c>
      <c r="J186" s="35" t="s">
        <v>35</v>
      </c>
      <c r="K186" s="36">
        <f t="shared" si="96"/>
        <v>0.35999999999999993</v>
      </c>
      <c r="L186" s="35" t="s">
        <v>135</v>
      </c>
      <c r="M186" s="37">
        <v>0.9</v>
      </c>
      <c r="N186" s="148">
        <f>ROUND(60%*N182,2)</f>
        <v>0.36</v>
      </c>
      <c r="O186" s="149">
        <f t="shared" ref="O186:Y186" si="98">ROUND(60%*O182,2)</f>
        <v>0.36</v>
      </c>
      <c r="P186" s="149">
        <f t="shared" si="98"/>
        <v>0.36</v>
      </c>
      <c r="Q186" s="149">
        <f t="shared" si="98"/>
        <v>0.36</v>
      </c>
      <c r="R186" s="149">
        <f t="shared" si="98"/>
        <v>0.36</v>
      </c>
      <c r="S186" s="149">
        <f t="shared" si="98"/>
        <v>0.36</v>
      </c>
      <c r="T186" s="149">
        <f t="shared" si="98"/>
        <v>0.36</v>
      </c>
      <c r="U186" s="149">
        <f t="shared" si="98"/>
        <v>0.36</v>
      </c>
      <c r="V186" s="149">
        <f t="shared" si="98"/>
        <v>0.36</v>
      </c>
      <c r="W186" s="149">
        <f t="shared" si="98"/>
        <v>0.36</v>
      </c>
      <c r="X186" s="149">
        <f t="shared" si="98"/>
        <v>0.36</v>
      </c>
      <c r="Y186" s="149">
        <f t="shared" si="98"/>
        <v>0.36</v>
      </c>
    </row>
  </sheetData>
  <autoFilter ref="D2:M186" xr:uid="{00000000-0009-0000-0000-000007000000}"/>
  <pageMargins left="0.511811024" right="0.511811024" top="0.78740157499999996" bottom="0.78740157499999996" header="0.31496062000000002" footer="0.31496062000000002"/>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ALTERAÇÕES REALIZADAS</vt:lpstr>
      <vt:lpstr>LT_REFSU</vt:lpstr>
      <vt:lpstr>LT_REFCE</vt:lpstr>
      <vt:lpstr>LT_REFNO</vt:lpstr>
      <vt:lpstr>LT_REFNR</vt:lpstr>
      <vt:lpstr>LT_IMPGL</vt:lpstr>
      <vt:lpstr>LT_REBGL</vt:lpstr>
      <vt:lpstr>LT_DECGL</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 de Oliveira Loconte</dc:creator>
  <cp:lastModifiedBy>Gabriel Aragao Martins de Moura</cp:lastModifiedBy>
  <dcterms:created xsi:type="dcterms:W3CDTF">2024-10-31T17:07:23Z</dcterms:created>
  <dcterms:modified xsi:type="dcterms:W3CDTF">2025-02-03T14:48:19Z</dcterms:modified>
</cp:coreProperties>
</file>